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Eigene Dateien\BevölkerungGebietsstand\Themenbereiche_Internet\Bevölkerung_monatlich\2017\"/>
    </mc:Choice>
  </mc:AlternateContent>
  <bookViews>
    <workbookView xWindow="0" yWindow="0" windowWidth="28800" windowHeight="13035"/>
  </bookViews>
  <sheets>
    <sheet name="201706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7" l="1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68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44" i="7"/>
  <c r="J33" i="7"/>
  <c r="J34" i="7"/>
  <c r="J35" i="7"/>
  <c r="J36" i="7"/>
  <c r="J37" i="7"/>
  <c r="J38" i="7"/>
  <c r="J39" i="7"/>
  <c r="J40" i="7"/>
  <c r="J41" i="7"/>
  <c r="J42" i="7"/>
  <c r="J32" i="7"/>
  <c r="J24" i="7"/>
  <c r="J25" i="7"/>
  <c r="J26" i="7"/>
  <c r="J27" i="7"/>
  <c r="J28" i="7"/>
  <c r="J29" i="7"/>
  <c r="J30" i="7"/>
  <c r="J23" i="7"/>
  <c r="J13" i="7"/>
  <c r="J14" i="7"/>
  <c r="J15" i="7"/>
  <c r="J16" i="7"/>
  <c r="J17" i="7"/>
  <c r="J18" i="7"/>
  <c r="J19" i="7"/>
  <c r="J20" i="7"/>
  <c r="J21" i="7"/>
  <c r="J12" i="7"/>
  <c r="G69" i="7" l="1"/>
  <c r="K69" i="7" s="1"/>
  <c r="L69" i="7" s="1"/>
  <c r="G70" i="7"/>
  <c r="K70" i="7" s="1"/>
  <c r="L70" i="7" s="1"/>
  <c r="G71" i="7"/>
  <c r="K71" i="7" s="1"/>
  <c r="L71" i="7" s="1"/>
  <c r="G72" i="7"/>
  <c r="K72" i="7" s="1"/>
  <c r="L72" i="7" s="1"/>
  <c r="G73" i="7"/>
  <c r="K73" i="7" s="1"/>
  <c r="L73" i="7" s="1"/>
  <c r="G74" i="7"/>
  <c r="K74" i="7" s="1"/>
  <c r="L74" i="7" s="1"/>
  <c r="G75" i="7"/>
  <c r="K75" i="7" s="1"/>
  <c r="L75" i="7" s="1"/>
  <c r="G76" i="7"/>
  <c r="K76" i="7" s="1"/>
  <c r="L76" i="7" s="1"/>
  <c r="G77" i="7"/>
  <c r="K77" i="7" s="1"/>
  <c r="L77" i="7" s="1"/>
  <c r="G78" i="7"/>
  <c r="K78" i="7" s="1"/>
  <c r="L78" i="7" s="1"/>
  <c r="G79" i="7"/>
  <c r="K79" i="7" s="1"/>
  <c r="L79" i="7" s="1"/>
  <c r="G80" i="7"/>
  <c r="K80" i="7" s="1"/>
  <c r="L80" i="7" s="1"/>
  <c r="G81" i="7"/>
  <c r="K81" i="7" s="1"/>
  <c r="L81" i="7" s="1"/>
  <c r="G82" i="7"/>
  <c r="K82" i="7" s="1"/>
  <c r="L82" i="7" s="1"/>
  <c r="G68" i="7"/>
  <c r="K68" i="7" s="1"/>
  <c r="L68" i="7" s="1"/>
  <c r="G45" i="7"/>
  <c r="K45" i="7" s="1"/>
  <c r="L45" i="7" s="1"/>
  <c r="G46" i="7"/>
  <c r="K46" i="7" s="1"/>
  <c r="L46" i="7" s="1"/>
  <c r="G47" i="7"/>
  <c r="K47" i="7" s="1"/>
  <c r="L47" i="7" s="1"/>
  <c r="G48" i="7"/>
  <c r="K48" i="7" s="1"/>
  <c r="L48" i="7" s="1"/>
  <c r="G49" i="7"/>
  <c r="K49" i="7" s="1"/>
  <c r="L49" i="7" s="1"/>
  <c r="G50" i="7"/>
  <c r="K50" i="7" s="1"/>
  <c r="L50" i="7" s="1"/>
  <c r="G51" i="7"/>
  <c r="K51" i="7" s="1"/>
  <c r="L51" i="7" s="1"/>
  <c r="G52" i="7"/>
  <c r="K52" i="7" s="1"/>
  <c r="L52" i="7" s="1"/>
  <c r="G53" i="7"/>
  <c r="K53" i="7" s="1"/>
  <c r="L53" i="7" s="1"/>
  <c r="G54" i="7"/>
  <c r="K54" i="7" s="1"/>
  <c r="L54" i="7" s="1"/>
  <c r="G55" i="7"/>
  <c r="K55" i="7" s="1"/>
  <c r="L55" i="7" s="1"/>
  <c r="G56" i="7"/>
  <c r="K56" i="7" s="1"/>
  <c r="L56" i="7" s="1"/>
  <c r="G57" i="7"/>
  <c r="K57" i="7" s="1"/>
  <c r="L57" i="7" s="1"/>
  <c r="G58" i="7"/>
  <c r="K58" i="7" s="1"/>
  <c r="L58" i="7" s="1"/>
  <c r="G59" i="7"/>
  <c r="K59" i="7" s="1"/>
  <c r="L59" i="7" s="1"/>
  <c r="G60" i="7"/>
  <c r="K60" i="7" s="1"/>
  <c r="L60" i="7" s="1"/>
  <c r="G44" i="7"/>
  <c r="K44" i="7" s="1"/>
  <c r="L44" i="7" s="1"/>
  <c r="G33" i="7"/>
  <c r="K33" i="7" s="1"/>
  <c r="L33" i="7" s="1"/>
  <c r="G34" i="7"/>
  <c r="K34" i="7" s="1"/>
  <c r="L34" i="7" s="1"/>
  <c r="G35" i="7"/>
  <c r="K35" i="7" s="1"/>
  <c r="L35" i="7" s="1"/>
  <c r="G36" i="7"/>
  <c r="K36" i="7" s="1"/>
  <c r="L36" i="7" s="1"/>
  <c r="G37" i="7"/>
  <c r="K37" i="7" s="1"/>
  <c r="L37" i="7" s="1"/>
  <c r="G38" i="7"/>
  <c r="K38" i="7" s="1"/>
  <c r="L38" i="7" s="1"/>
  <c r="G39" i="7"/>
  <c r="K39" i="7" s="1"/>
  <c r="L39" i="7" s="1"/>
  <c r="G40" i="7"/>
  <c r="K40" i="7" s="1"/>
  <c r="L40" i="7" s="1"/>
  <c r="G41" i="7"/>
  <c r="K41" i="7" s="1"/>
  <c r="L41" i="7" s="1"/>
  <c r="G42" i="7"/>
  <c r="K42" i="7" s="1"/>
  <c r="L42" i="7" s="1"/>
  <c r="G32" i="7"/>
  <c r="K32" i="7" s="1"/>
  <c r="L32" i="7" s="1"/>
  <c r="G24" i="7"/>
  <c r="K24" i="7" s="1"/>
  <c r="L24" i="7" s="1"/>
  <c r="G25" i="7"/>
  <c r="K25" i="7" s="1"/>
  <c r="L25" i="7" s="1"/>
  <c r="G26" i="7"/>
  <c r="K26" i="7" s="1"/>
  <c r="L26" i="7" s="1"/>
  <c r="G27" i="7"/>
  <c r="K27" i="7" s="1"/>
  <c r="L27" i="7" s="1"/>
  <c r="G28" i="7"/>
  <c r="K28" i="7" s="1"/>
  <c r="L28" i="7" s="1"/>
  <c r="G29" i="7"/>
  <c r="K29" i="7" s="1"/>
  <c r="L29" i="7" s="1"/>
  <c r="G30" i="7"/>
  <c r="K30" i="7" s="1"/>
  <c r="L30" i="7" s="1"/>
  <c r="G23" i="7"/>
  <c r="K23" i="7" s="1"/>
  <c r="L23" i="7" s="1"/>
  <c r="G13" i="7"/>
  <c r="K13" i="7" s="1"/>
  <c r="L13" i="7" s="1"/>
  <c r="G14" i="7"/>
  <c r="K14" i="7" s="1"/>
  <c r="L14" i="7" s="1"/>
  <c r="G15" i="7"/>
  <c r="K15" i="7" s="1"/>
  <c r="G16" i="7"/>
  <c r="K16" i="7" s="1"/>
  <c r="L16" i="7" s="1"/>
  <c r="G17" i="7"/>
  <c r="K17" i="7" s="1"/>
  <c r="L17" i="7" s="1"/>
  <c r="G18" i="7"/>
  <c r="K18" i="7" s="1"/>
  <c r="L18" i="7" s="1"/>
  <c r="G19" i="7"/>
  <c r="K19" i="7" s="1"/>
  <c r="L19" i="7" s="1"/>
  <c r="G20" i="7"/>
  <c r="K20" i="7" s="1"/>
  <c r="G21" i="7"/>
  <c r="K21" i="7" s="1"/>
  <c r="L21" i="7" s="1"/>
  <c r="G12" i="7"/>
  <c r="K12" i="7" s="1"/>
  <c r="L12" i="7" s="1"/>
  <c r="J66" i="7" l="1"/>
  <c r="G66" i="7"/>
  <c r="J65" i="7"/>
  <c r="G65" i="7"/>
  <c r="J61" i="7"/>
  <c r="I61" i="7"/>
  <c r="H61" i="7"/>
  <c r="F61" i="7"/>
  <c r="E61" i="7"/>
  <c r="D61" i="7"/>
  <c r="C61" i="7"/>
  <c r="I43" i="7"/>
  <c r="H43" i="7"/>
  <c r="F43" i="7"/>
  <c r="E43" i="7"/>
  <c r="D43" i="7"/>
  <c r="C43" i="7"/>
  <c r="K43" i="7"/>
  <c r="J43" i="7"/>
  <c r="G43" i="7"/>
  <c r="J31" i="7"/>
  <c r="I31" i="7"/>
  <c r="H31" i="7"/>
  <c r="F31" i="7"/>
  <c r="E31" i="7"/>
  <c r="D31" i="7"/>
  <c r="C31" i="7"/>
  <c r="I22" i="7"/>
  <c r="H22" i="7"/>
  <c r="F22" i="7"/>
  <c r="E22" i="7"/>
  <c r="D22" i="7"/>
  <c r="C22" i="7"/>
  <c r="L20" i="7"/>
  <c r="L15" i="7"/>
  <c r="K22" i="7"/>
  <c r="J22" i="7"/>
  <c r="G22" i="7"/>
  <c r="I63" i="7" l="1"/>
  <c r="J63" i="7"/>
  <c r="K65" i="7"/>
  <c r="L65" i="7" s="1"/>
  <c r="F63" i="7"/>
  <c r="D63" i="7"/>
  <c r="C63" i="7"/>
  <c r="K66" i="7"/>
  <c r="L66" i="7" s="1"/>
  <c r="E63" i="7"/>
  <c r="H63" i="7"/>
  <c r="L61" i="7"/>
  <c r="K61" i="7"/>
  <c r="L31" i="7"/>
  <c r="K31" i="7"/>
  <c r="G61" i="7"/>
  <c r="L22" i="7"/>
  <c r="L43" i="7"/>
  <c r="G31" i="7"/>
  <c r="K63" i="7" l="1"/>
  <c r="G63" i="7"/>
  <c r="L63" i="7"/>
</calcChain>
</file>

<file path=xl/sharedStrings.xml><?xml version="1.0" encoding="utf-8"?>
<sst xmlns="http://schemas.openxmlformats.org/spreadsheetml/2006/main" count="102" uniqueCount="102">
  <si>
    <t>Schl. Nr.</t>
  </si>
  <si>
    <t>Kreisfreie Stadt                           Landkreis                                                         Statistische Region                                                                                    Land</t>
  </si>
  <si>
    <t>Natürliche Bevölkerungsbewegung</t>
  </si>
  <si>
    <t>Wanderungen über Kreisgrenzen</t>
  </si>
  <si>
    <t>Lebend-geborene</t>
  </si>
  <si>
    <t xml:space="preserve">darunter Ausländer </t>
  </si>
  <si>
    <t>Geburten-überschuss (+) oder -defizit (-)</t>
  </si>
  <si>
    <t>Zu-
gezogene</t>
  </si>
  <si>
    <t>Fort-gezogene</t>
  </si>
  <si>
    <t>Wolfenbüttel</t>
  </si>
  <si>
    <t>241001</t>
  </si>
  <si>
    <t>153017</t>
  </si>
  <si>
    <t>157006</t>
  </si>
  <si>
    <t>158037</t>
  </si>
  <si>
    <t>241005</t>
  </si>
  <si>
    <t>241010</t>
  </si>
  <si>
    <t>252006</t>
  </si>
  <si>
    <t>254021</t>
  </si>
  <si>
    <t>351006</t>
  </si>
  <si>
    <t>352011</t>
  </si>
  <si>
    <t>355022</t>
  </si>
  <si>
    <t>359038</t>
  </si>
  <si>
    <t>454032</t>
  </si>
  <si>
    <t>456015</t>
  </si>
  <si>
    <t>459024</t>
  </si>
  <si>
    <t>Gestorbene</t>
  </si>
  <si>
    <t>Wanderungs-gewinn (+)                      oder -verlust  (-)</t>
  </si>
  <si>
    <t>Zu- (+)                        oder Abnahme (-) insgesamt</t>
  </si>
  <si>
    <r>
      <t>dar.: Hannover, Landeshauptstadt</t>
    </r>
    <r>
      <rPr>
        <vertAlign val="superscript"/>
        <sz val="6"/>
        <rFont val="NDSFrutiger 45 Light"/>
      </rPr>
      <t>2)3)</t>
    </r>
  </si>
  <si>
    <r>
      <t>Braunschweig, Stadt</t>
    </r>
    <r>
      <rPr>
        <vertAlign val="superscript"/>
        <sz val="6"/>
        <rFont val="NDSFrutiger 45 Light"/>
      </rPr>
      <t>3)</t>
    </r>
  </si>
  <si>
    <r>
      <t>Göttingen</t>
    </r>
    <r>
      <rPr>
        <vertAlign val="superscript"/>
        <sz val="6"/>
        <rFont val="NDSFrutiger 45 Light"/>
      </rPr>
      <t>3)</t>
    </r>
  </si>
  <si>
    <r>
      <t>Goslar</t>
    </r>
    <r>
      <rPr>
        <vertAlign val="superscript"/>
        <sz val="6"/>
        <rFont val="NDSFrutiger 45 Light"/>
      </rPr>
      <t>3)</t>
    </r>
  </si>
  <si>
    <r>
      <t>Peine</t>
    </r>
    <r>
      <rPr>
        <vertAlign val="superscript"/>
        <sz val="6"/>
        <rFont val="NDSFrutiger 45 Light"/>
      </rPr>
      <t>3)</t>
    </r>
  </si>
  <si>
    <r>
      <t>Braunschweig</t>
    </r>
    <r>
      <rPr>
        <vertAlign val="superscript"/>
        <sz val="6"/>
        <rFont val="NDSFrutiger 55 Roman"/>
      </rPr>
      <t>3)</t>
    </r>
  </si>
  <si>
    <r>
      <t>Region Hannover</t>
    </r>
    <r>
      <rPr>
        <vertAlign val="superscript"/>
        <sz val="6"/>
        <rFont val="NDSFrutiger 45 Light"/>
      </rPr>
      <t>3)</t>
    </r>
  </si>
  <si>
    <r>
      <t>Diepholz</t>
    </r>
    <r>
      <rPr>
        <vertAlign val="superscript"/>
        <sz val="6"/>
        <rFont val="NDSFrutiger 45 Light"/>
      </rPr>
      <t>3)</t>
    </r>
  </si>
  <si>
    <r>
      <t>Hildesheim</t>
    </r>
    <r>
      <rPr>
        <vertAlign val="superscript"/>
        <sz val="6"/>
        <rFont val="NDSFrutiger 45 Light"/>
      </rPr>
      <t>3)</t>
    </r>
  </si>
  <si>
    <r>
      <t>Hannover</t>
    </r>
    <r>
      <rPr>
        <vertAlign val="superscript"/>
        <sz val="6"/>
        <rFont val="NDSFrutiger 55 Roman"/>
      </rPr>
      <t>3)</t>
    </r>
  </si>
  <si>
    <r>
      <t>Celle</t>
    </r>
    <r>
      <rPr>
        <vertAlign val="superscript"/>
        <sz val="6"/>
        <rFont val="NDSFrutiger 45 Light"/>
      </rPr>
      <t>3)</t>
    </r>
  </si>
  <si>
    <r>
      <t>Cuxhaven</t>
    </r>
    <r>
      <rPr>
        <vertAlign val="superscript"/>
        <sz val="6"/>
        <rFont val="NDSFrutiger 45 Light"/>
      </rPr>
      <t>3)</t>
    </r>
  </si>
  <si>
    <r>
      <t>Harburg</t>
    </r>
    <r>
      <rPr>
        <vertAlign val="superscript"/>
        <sz val="6"/>
        <rFont val="NDSFrutiger 45 Light"/>
      </rPr>
      <t>3)</t>
    </r>
  </si>
  <si>
    <r>
      <t>Lüchow-Dannenberg</t>
    </r>
    <r>
      <rPr>
        <vertAlign val="superscript"/>
        <sz val="6"/>
        <rFont val="NDSFrutiger 45 Light"/>
      </rPr>
      <t>3)</t>
    </r>
  </si>
  <si>
    <r>
      <t>Lüneburg</t>
    </r>
    <r>
      <rPr>
        <vertAlign val="superscript"/>
        <sz val="6"/>
        <rFont val="NDSFrutiger 45 Light"/>
      </rPr>
      <t>3)</t>
    </r>
  </si>
  <si>
    <r>
      <t>Osterholz</t>
    </r>
    <r>
      <rPr>
        <vertAlign val="superscript"/>
        <sz val="6"/>
        <rFont val="NDSFrutiger 45 Light"/>
      </rPr>
      <t>3)</t>
    </r>
  </si>
  <si>
    <r>
      <t>Heidekreis</t>
    </r>
    <r>
      <rPr>
        <vertAlign val="superscript"/>
        <sz val="6"/>
        <rFont val="NDSFrutiger 45 Light"/>
      </rPr>
      <t>3)</t>
    </r>
  </si>
  <si>
    <r>
      <t>Stade</t>
    </r>
    <r>
      <rPr>
        <vertAlign val="superscript"/>
        <sz val="6"/>
        <rFont val="NDSFrutiger 45 Light"/>
      </rPr>
      <t>3)</t>
    </r>
  </si>
  <si>
    <r>
      <t>Lüneburg</t>
    </r>
    <r>
      <rPr>
        <vertAlign val="superscript"/>
        <sz val="6"/>
        <rFont val="NDSFrutiger 55 Roman"/>
      </rPr>
      <t>3)</t>
    </r>
  </si>
  <si>
    <r>
      <t>Delmenhorst, Stadt</t>
    </r>
    <r>
      <rPr>
        <vertAlign val="superscript"/>
        <sz val="6"/>
        <rFont val="NDSFrutiger 45 Light"/>
      </rPr>
      <t>3)</t>
    </r>
  </si>
  <si>
    <r>
      <t>Emden, Stadt</t>
    </r>
    <r>
      <rPr>
        <vertAlign val="superscript"/>
        <sz val="6"/>
        <rFont val="NDSFrutiger 45 Light"/>
      </rPr>
      <t>3)</t>
    </r>
  </si>
  <si>
    <r>
      <t>Oldenburg (Oldb), Stadt</t>
    </r>
    <r>
      <rPr>
        <vertAlign val="superscript"/>
        <sz val="6"/>
        <rFont val="NDSFrutiger 45 Light"/>
      </rPr>
      <t>3)</t>
    </r>
  </si>
  <si>
    <r>
      <t>Osnabrück, Stadt</t>
    </r>
    <r>
      <rPr>
        <vertAlign val="superscript"/>
        <sz val="6"/>
        <rFont val="NDSFrutiger 45 Light"/>
      </rPr>
      <t>3)</t>
    </r>
  </si>
  <si>
    <r>
      <t>Wilhelmshaven, Stadt</t>
    </r>
    <r>
      <rPr>
        <vertAlign val="superscript"/>
        <sz val="6"/>
        <rFont val="NDSFrutiger 45 Light"/>
      </rPr>
      <t>3)</t>
    </r>
  </si>
  <si>
    <r>
      <t>Ammerland</t>
    </r>
    <r>
      <rPr>
        <vertAlign val="superscript"/>
        <sz val="6"/>
        <rFont val="NDSFrutiger 45 Light"/>
      </rPr>
      <t>3)</t>
    </r>
  </si>
  <si>
    <r>
      <t>Aurich</t>
    </r>
    <r>
      <rPr>
        <vertAlign val="superscript"/>
        <sz val="6"/>
        <rFont val="NDSFrutiger 45 Light"/>
      </rPr>
      <t>3)</t>
    </r>
  </si>
  <si>
    <r>
      <t>Cloppenburg</t>
    </r>
    <r>
      <rPr>
        <vertAlign val="superscript"/>
        <sz val="6"/>
        <rFont val="NDSFrutiger 45 Light"/>
      </rPr>
      <t>3)</t>
    </r>
  </si>
  <si>
    <r>
      <t>Emsland</t>
    </r>
    <r>
      <rPr>
        <vertAlign val="superscript"/>
        <sz val="6"/>
        <rFont val="NDSFrutiger 45 Light"/>
      </rPr>
      <t>3)</t>
    </r>
  </si>
  <si>
    <r>
      <t>Grafschaft Bentheim</t>
    </r>
    <r>
      <rPr>
        <vertAlign val="superscript"/>
        <sz val="6"/>
        <rFont val="NDSFrutiger 45 Light"/>
      </rPr>
      <t>3)</t>
    </r>
  </si>
  <si>
    <r>
      <t>Leer</t>
    </r>
    <r>
      <rPr>
        <vertAlign val="superscript"/>
        <sz val="6"/>
        <rFont val="NDSFrutiger 45 Light"/>
      </rPr>
      <t>3)</t>
    </r>
  </si>
  <si>
    <r>
      <t>Oldenburg</t>
    </r>
    <r>
      <rPr>
        <vertAlign val="superscript"/>
        <sz val="6"/>
        <rFont val="NDSFrutiger 45 Light"/>
      </rPr>
      <t>3)</t>
    </r>
  </si>
  <si>
    <r>
      <t>Osnabrück</t>
    </r>
    <r>
      <rPr>
        <vertAlign val="superscript"/>
        <sz val="6"/>
        <rFont val="NDSFrutiger 45 Light"/>
      </rPr>
      <t>3)</t>
    </r>
  </si>
  <si>
    <r>
      <t>Vechta</t>
    </r>
    <r>
      <rPr>
        <vertAlign val="superscript"/>
        <sz val="6"/>
        <rFont val="NDSFrutiger 45 Light"/>
      </rPr>
      <t>3)</t>
    </r>
  </si>
  <si>
    <r>
      <t>Wesermarsch</t>
    </r>
    <r>
      <rPr>
        <vertAlign val="superscript"/>
        <sz val="6"/>
        <rFont val="NDSFrutiger 45 Light"/>
      </rPr>
      <t>3)</t>
    </r>
  </si>
  <si>
    <r>
      <t>Weser-Ems</t>
    </r>
    <r>
      <rPr>
        <vertAlign val="superscript"/>
        <sz val="6"/>
        <rFont val="NDSFrutiger 55 Roman"/>
      </rPr>
      <t>3)</t>
    </r>
  </si>
  <si>
    <r>
      <t>Niedersachsen</t>
    </r>
    <r>
      <rPr>
        <vertAlign val="superscript"/>
        <sz val="6"/>
        <rFont val="NDSFrutiger 55 Roman"/>
      </rPr>
      <t>3)</t>
    </r>
  </si>
  <si>
    <r>
      <t>dav.: männlich</t>
    </r>
    <r>
      <rPr>
        <vertAlign val="superscript"/>
        <sz val="6"/>
        <rFont val="NDSFrutiger 55 Roman"/>
      </rPr>
      <t>3)</t>
    </r>
    <r>
      <rPr>
        <sz val="6"/>
        <rFont val="NDSFrutiger 55 Roman"/>
      </rPr>
      <t/>
    </r>
  </si>
  <si>
    <r>
      <t xml:space="preserve">         weiblich</t>
    </r>
    <r>
      <rPr>
        <vertAlign val="superscript"/>
        <sz val="6"/>
        <rFont val="NDSFrutiger 55 Roman"/>
      </rPr>
      <t>3)</t>
    </r>
    <r>
      <rPr>
        <sz val="6"/>
        <rFont val="NDSFrutiger 55 Roman"/>
      </rPr>
      <t xml:space="preserve"> </t>
    </r>
  </si>
  <si>
    <r>
      <t>Göttingen, Stadt</t>
    </r>
    <r>
      <rPr>
        <vertAlign val="superscript"/>
        <sz val="6"/>
        <rFont val="NDSFrutiger 45 Light"/>
      </rPr>
      <t>3)</t>
    </r>
  </si>
  <si>
    <r>
      <t>Hameln, Stadt</t>
    </r>
    <r>
      <rPr>
        <vertAlign val="superscript"/>
        <sz val="6"/>
        <rFont val="NDSFrutiger 45 Light"/>
      </rPr>
      <t>3)</t>
    </r>
  </si>
  <si>
    <r>
      <t>Lüneburg, Hansestadt</t>
    </r>
    <r>
      <rPr>
        <vertAlign val="superscript"/>
        <sz val="6"/>
        <rFont val="NDSFrutiger 45 Light"/>
      </rPr>
      <t>3)</t>
    </r>
  </si>
  <si>
    <r>
      <t>Stade, Hansestadt</t>
    </r>
    <r>
      <rPr>
        <vertAlign val="superscript"/>
        <sz val="6"/>
        <rFont val="NDSFrutiger 45 Light"/>
      </rPr>
      <t>3)</t>
    </r>
  </si>
  <si>
    <r>
      <t>Ausgewählte kreisangehörige Städte</t>
    </r>
    <r>
      <rPr>
        <vertAlign val="superscript"/>
        <sz val="6"/>
        <rFont val="NDSFrutiger 55 Roman"/>
      </rPr>
      <t>2)</t>
    </r>
  </si>
  <si>
    <t>Gifhorn</t>
  </si>
  <si>
    <r>
      <t>Garbsen, Stadt</t>
    </r>
    <r>
      <rPr>
        <vertAlign val="superscript"/>
        <sz val="6"/>
        <rFont val="NDSFrutiger 45 Light"/>
      </rPr>
      <t>3)</t>
    </r>
  </si>
  <si>
    <r>
      <t>Hildesheim, Stadt</t>
    </r>
    <r>
      <rPr>
        <vertAlign val="superscript"/>
        <sz val="6"/>
        <rFont val="NDSFrutiger 45 Light"/>
      </rPr>
      <t>3)</t>
    </r>
  </si>
  <si>
    <r>
      <t>Northeim</t>
    </r>
    <r>
      <rPr>
        <vertAlign val="superscript"/>
        <sz val="6"/>
        <rFont val="NDSFrutiger 45 Light"/>
      </rPr>
      <t>3)</t>
    </r>
  </si>
  <si>
    <r>
      <t>Celle, Stadt</t>
    </r>
    <r>
      <rPr>
        <vertAlign val="superscript"/>
        <sz val="6"/>
        <rFont val="NDSFrutiger 45 Light"/>
      </rPr>
      <t>3)</t>
    </r>
  </si>
  <si>
    <r>
      <t>Friesland</t>
    </r>
    <r>
      <rPr>
        <vertAlign val="superscript"/>
        <sz val="6"/>
        <rFont val="NDSFrutiger 45 Light"/>
      </rPr>
      <t>3)</t>
    </r>
  </si>
  <si>
    <r>
      <t>Goslar, Stadt</t>
    </r>
    <r>
      <rPr>
        <vertAlign val="superscript"/>
        <sz val="6"/>
        <rFont val="NDSFrutiger 45 Light"/>
      </rPr>
      <t>3)</t>
    </r>
  </si>
  <si>
    <r>
      <t>Cuxhaven, Stadt</t>
    </r>
    <r>
      <rPr>
        <vertAlign val="superscript"/>
        <sz val="6"/>
        <rFont val="NDSFrutiger 45 Light"/>
      </rPr>
      <t>3)</t>
    </r>
  </si>
  <si>
    <t>159016</t>
  </si>
  <si>
    <t>Bevölkerungs-stand am 01.06.2017</t>
  </si>
  <si>
    <t>Bevölkerungs-stand am 30.06.2017</t>
  </si>
  <si>
    <t>Salzgitter, Stadt</t>
  </si>
  <si>
    <t>Wolfsburg, Stadt</t>
  </si>
  <si>
    <r>
      <t>Hameln-Pyrmont</t>
    </r>
    <r>
      <rPr>
        <vertAlign val="superscript"/>
        <sz val="6"/>
        <rFont val="NDSFrutiger 45 Light"/>
      </rPr>
      <t>3)</t>
    </r>
  </si>
  <si>
    <t>Nienburg (Weser)</t>
  </si>
  <si>
    <r>
      <t>Schaumburg</t>
    </r>
    <r>
      <rPr>
        <vertAlign val="superscript"/>
        <sz val="6"/>
        <rFont val="NDSFrutiger 45 Light"/>
      </rPr>
      <t>3)</t>
    </r>
  </si>
  <si>
    <t>Verden</t>
  </si>
  <si>
    <t>Wolfenbüttel, Stadt</t>
  </si>
  <si>
    <t>Lingen (Ems), Stadt</t>
  </si>
  <si>
    <t>Nordhorn, Stadt</t>
  </si>
  <si>
    <r>
      <t>Helmstedt</t>
    </r>
    <r>
      <rPr>
        <vertAlign val="superscript"/>
        <sz val="6"/>
        <rFont val="NDSFrutiger 45 Light"/>
      </rPr>
      <t>3)</t>
    </r>
  </si>
  <si>
    <r>
      <t>Rotenburg (Wümme)</t>
    </r>
    <r>
      <rPr>
        <vertAlign val="superscript"/>
        <sz val="6"/>
        <rFont val="NDSFrutiger 45 Light"/>
      </rPr>
      <t>3)</t>
    </r>
  </si>
  <si>
    <t>Langenhagen, Stadt</t>
  </si>
  <si>
    <r>
      <t>Holzminden</t>
    </r>
    <r>
      <rPr>
        <vertAlign val="superscript"/>
        <sz val="6"/>
        <rFont val="NDSFrutiger 45 Light"/>
      </rPr>
      <t>3)</t>
    </r>
  </si>
  <si>
    <r>
      <t>Uelzen</t>
    </r>
    <r>
      <rPr>
        <vertAlign val="superscript"/>
        <sz val="6"/>
        <rFont val="NDSFrutiger 45 Light"/>
      </rPr>
      <t>3)</t>
    </r>
  </si>
  <si>
    <r>
      <t>Wittmund</t>
    </r>
    <r>
      <rPr>
        <vertAlign val="superscript"/>
        <sz val="6"/>
        <rFont val="NDSFrutiger 45 Light"/>
      </rPr>
      <t>3)</t>
    </r>
  </si>
  <si>
    <r>
      <t>Peine, Stadt</t>
    </r>
    <r>
      <rPr>
        <vertAlign val="superscript"/>
        <sz val="6"/>
        <rFont val="NDSFrutiger 45 Light"/>
      </rPr>
      <t>3)</t>
    </r>
  </si>
  <si>
    <r>
      <t>Melle, Stadt</t>
    </r>
    <r>
      <rPr>
        <vertAlign val="superscript"/>
        <sz val="6"/>
        <rFont val="NDSFrutiger 45 Light"/>
      </rPr>
      <t>3)</t>
    </r>
  </si>
  <si>
    <t>1) vorläufiges Ergebnis. - 2) Spalten 6 bis 8: Wanderungen über Stadtgrenzen. - 3) Gebiet weist eine durch bestandsrelevante Korrektur bedingte Bevölkerungsabnahme/-zunahme auf, dadurch ist die Summe aus Bevölkerungsstand Vormonat, Natürliche Bevölkerungsbewegung und Wanderungen mit dem Bevölkerungsstand aktueller Monat nicht identisch.</t>
  </si>
  <si>
    <r>
      <t>Bevölkerungsveränderungen in den kreisfreien Städten und Landkreisen im Juni 2017</t>
    </r>
    <r>
      <rPr>
        <b/>
        <vertAlign val="superscript"/>
        <sz val="9"/>
        <rFont val="NDSFrutiger 55 Roman"/>
      </rPr>
      <t>1)</t>
    </r>
  </si>
  <si>
    <r>
      <t>©</t>
    </r>
    <r>
      <rPr>
        <sz val="6"/>
        <rFont val="NDSFrutiger 45 Light"/>
      </rPr>
      <t xml:space="preserve">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</si>
</sst>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&quot;+&quot;\ \ #\ ###\ ##0;&quot;-&quot;\ \ #\ ###\ ##0;&quot;-&quot;"/>
    <numFmt numFmtId="166" formatCode="&quot;+&quot;\ \ #\ ###\ ##0;&quot;-&quot;\ \ #\ ###\ ##0;&quot;±0&quot;"/>
    <numFmt numFmtId="167" formatCode="#\ ###;#\ ###;\-;"/>
    <numFmt numFmtId="168" formatCode="&quot;+&quot;#0;&quot;-&quot;#0;&quot;-&quot;"/>
    <numFmt numFmtId="169" formatCode="&quot;+&quot;\ #\ ##0;&quot;-&quot;#\ ##0;&quot;±0&quot;"/>
    <numFmt numFmtId="170" formatCode="&quot;+&quot;#\ ##0;&quot;-&quot;#\ ##0;&quot;±0&quot;"/>
  </numFmts>
  <fonts count="10" x14ac:knownFonts="1">
    <font>
      <sz val="10"/>
      <name val="Arial"/>
    </font>
    <font>
      <sz val="6"/>
      <name val="NDSFrutiger 45 Light"/>
    </font>
    <font>
      <vertAlign val="superscript"/>
      <sz val="6"/>
      <name val="NDSFrutiger 45 Light"/>
    </font>
    <font>
      <sz val="6"/>
      <name val="NDSFrutiger 55 Roman"/>
    </font>
    <font>
      <vertAlign val="superscript"/>
      <sz val="6"/>
      <name val="NDSFrutiger 55 Roman"/>
    </font>
    <font>
      <sz val="10"/>
      <name val="MS Sans Serif"/>
    </font>
    <font>
      <sz val="6"/>
      <color indexed="10"/>
      <name val="NDSFrutiger 45 Light"/>
    </font>
    <font>
      <b/>
      <sz val="9"/>
      <name val="NDSFrutiger 55 Roman"/>
    </font>
    <font>
      <b/>
      <vertAlign val="superscript"/>
      <sz val="9"/>
      <name val="NDSFrutiger 55 Roman"/>
    </font>
    <font>
      <sz val="8"/>
      <name val="NDSFrutiger 45 Ligh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67" fontId="1" fillId="0" borderId="0" xfId="1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164" fontId="6" fillId="0" borderId="0" xfId="0" applyNumberFormat="1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168" fontId="1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Alignment="1">
      <alignment horizontal="right" vertical="center"/>
    </xf>
    <xf numFmtId="170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2" borderId="0" xfId="0" applyFont="1" applyFill="1"/>
    <xf numFmtId="0" fontId="9" fillId="2" borderId="0" xfId="0" applyFont="1" applyFill="1" applyAlignment="1">
      <alignment horizontal="left"/>
    </xf>
  </cellXfs>
  <cellStyles count="2">
    <cellStyle name="Standard" xfId="0" builtinId="0"/>
    <cellStyle name="Standard_VJT3196  (2)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371475</xdr:colOff>
      <xdr:row>2</xdr:row>
      <xdr:rowOff>85725</xdr:rowOff>
    </xdr:to>
    <xdr:pic>
      <xdr:nvPicPr>
        <xdr:cNvPr id="2" name="Picture 1" descr="LSN-Wappen-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6762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showGridLines="0" tabSelected="1" zoomScale="150" zoomScaleNormal="150" workbookViewId="0">
      <selection activeCell="U9" sqref="U9"/>
    </sheetView>
  </sheetViews>
  <sheetFormatPr baseColWidth="10" defaultRowHeight="8.25" x14ac:dyDescent="0.15"/>
  <cols>
    <col min="1" max="1" width="4.5703125" style="1" customWidth="1"/>
    <col min="2" max="2" width="18.42578125" style="1" customWidth="1"/>
    <col min="3" max="3" width="7.42578125" style="1" customWidth="1"/>
    <col min="4" max="5" width="5.42578125" style="1" customWidth="1"/>
    <col min="6" max="6" width="6" style="1" customWidth="1"/>
    <col min="7" max="7" width="8.7109375" style="1" customWidth="1"/>
    <col min="8" max="8" width="6.140625" style="1" customWidth="1"/>
    <col min="9" max="9" width="6.28515625" style="1" customWidth="1"/>
    <col min="10" max="10" width="8.85546875" style="1" customWidth="1"/>
    <col min="11" max="11" width="7.42578125" style="1" customWidth="1"/>
    <col min="12" max="12" width="7.7109375" style="1" customWidth="1"/>
    <col min="13" max="13" width="6" style="1" customWidth="1"/>
    <col min="14" max="14" width="14.140625" style="1" customWidth="1"/>
    <col min="15" max="15" width="6" style="1" customWidth="1"/>
    <col min="16" max="16" width="2.85546875" style="1" customWidth="1"/>
    <col min="17" max="17" width="6.85546875" style="1" customWidth="1"/>
    <col min="18" max="16384" width="11.42578125" style="1"/>
  </cols>
  <sheetData>
    <row r="1" spans="1:18" ht="15" customHeight="1" x14ac:dyDescent="0.15">
      <c r="A1" s="47"/>
      <c r="B1" s="47"/>
      <c r="C1" s="47"/>
      <c r="D1" s="47"/>
      <c r="E1" s="47"/>
      <c r="F1" s="47"/>
    </row>
    <row r="2" spans="1:18" ht="11.1" customHeight="1" x14ac:dyDescent="0.2">
      <c r="A2" s="48"/>
      <c r="B2" s="47"/>
      <c r="D2" s="47"/>
      <c r="E2" s="47"/>
      <c r="F2" s="47"/>
    </row>
    <row r="3" spans="1:18" ht="15" customHeight="1" x14ac:dyDescent="0.2">
      <c r="A3" s="48" t="s">
        <v>101</v>
      </c>
    </row>
    <row r="4" spans="1:18" ht="13.5" x14ac:dyDescent="0.2">
      <c r="A4" s="46" t="s">
        <v>100</v>
      </c>
    </row>
    <row r="5" spans="1:18" s="2" customFormat="1" ht="8.1" customHeight="1" x14ac:dyDescent="0.2">
      <c r="A5" s="44" t="s">
        <v>0</v>
      </c>
      <c r="B5" s="40" t="s">
        <v>1</v>
      </c>
      <c r="C5" s="40" t="s">
        <v>80</v>
      </c>
      <c r="D5" s="40" t="s">
        <v>2</v>
      </c>
      <c r="E5" s="40"/>
      <c r="F5" s="40"/>
      <c r="G5" s="40"/>
      <c r="H5" s="39" t="s">
        <v>3</v>
      </c>
      <c r="I5" s="45"/>
      <c r="J5" s="44"/>
      <c r="K5" s="40" t="s">
        <v>27</v>
      </c>
      <c r="L5" s="39" t="s">
        <v>81</v>
      </c>
    </row>
    <row r="6" spans="1:18" s="2" customFormat="1" ht="8.1" customHeight="1" x14ac:dyDescent="0.2">
      <c r="A6" s="44"/>
      <c r="B6" s="40"/>
      <c r="C6" s="40"/>
      <c r="D6" s="40" t="s">
        <v>4</v>
      </c>
      <c r="E6" s="40" t="s">
        <v>5</v>
      </c>
      <c r="F6" s="40" t="s">
        <v>25</v>
      </c>
      <c r="G6" s="40" t="s">
        <v>6</v>
      </c>
      <c r="H6" s="40" t="s">
        <v>7</v>
      </c>
      <c r="I6" s="40" t="s">
        <v>8</v>
      </c>
      <c r="J6" s="41" t="s">
        <v>26</v>
      </c>
      <c r="K6" s="40"/>
      <c r="L6" s="39"/>
    </row>
    <row r="7" spans="1:18" s="2" customFormat="1" ht="8.1" customHeight="1" x14ac:dyDescent="0.2">
      <c r="A7" s="44"/>
      <c r="B7" s="40"/>
      <c r="C7" s="40"/>
      <c r="D7" s="40"/>
      <c r="E7" s="40"/>
      <c r="F7" s="40"/>
      <c r="G7" s="40"/>
      <c r="H7" s="40"/>
      <c r="I7" s="40"/>
      <c r="J7" s="42"/>
      <c r="K7" s="40"/>
      <c r="L7" s="39"/>
    </row>
    <row r="8" spans="1:18" s="2" customFormat="1" ht="8.1" customHeight="1" x14ac:dyDescent="0.2">
      <c r="A8" s="44"/>
      <c r="B8" s="40"/>
      <c r="C8" s="40"/>
      <c r="D8" s="40"/>
      <c r="E8" s="40"/>
      <c r="F8" s="40"/>
      <c r="G8" s="40"/>
      <c r="H8" s="40"/>
      <c r="I8" s="40"/>
      <c r="J8" s="42"/>
      <c r="K8" s="40"/>
      <c r="L8" s="39"/>
    </row>
    <row r="9" spans="1:18" s="2" customFormat="1" ht="8.1" customHeight="1" x14ac:dyDescent="0.2">
      <c r="A9" s="44"/>
      <c r="B9" s="40"/>
      <c r="C9" s="40"/>
      <c r="D9" s="40"/>
      <c r="E9" s="40"/>
      <c r="F9" s="40"/>
      <c r="G9" s="40"/>
      <c r="H9" s="40"/>
      <c r="I9" s="40"/>
      <c r="J9" s="43"/>
      <c r="K9" s="40"/>
      <c r="L9" s="39"/>
    </row>
    <row r="10" spans="1:18" s="2" customFormat="1" ht="8.1" customHeight="1" x14ac:dyDescent="0.2">
      <c r="A10" s="44"/>
      <c r="B10" s="40"/>
      <c r="C10" s="34">
        <v>1</v>
      </c>
      <c r="D10" s="34">
        <v>2</v>
      </c>
      <c r="E10" s="34">
        <v>3</v>
      </c>
      <c r="F10" s="34">
        <v>4</v>
      </c>
      <c r="G10" s="34">
        <v>5</v>
      </c>
      <c r="H10" s="34">
        <v>6</v>
      </c>
      <c r="I10" s="34">
        <v>7</v>
      </c>
      <c r="J10" s="34">
        <v>8</v>
      </c>
      <c r="K10" s="34">
        <v>9</v>
      </c>
      <c r="L10" s="35">
        <v>10</v>
      </c>
    </row>
    <row r="11" spans="1:18" ht="3.95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8" ht="8.25" customHeight="1" x14ac:dyDescent="0.15">
      <c r="A12" s="5">
        <v>101</v>
      </c>
      <c r="B12" s="1" t="s">
        <v>29</v>
      </c>
      <c r="C12" s="4">
        <v>247796</v>
      </c>
      <c r="D12" s="4">
        <v>192</v>
      </c>
      <c r="E12" s="4">
        <v>12</v>
      </c>
      <c r="F12" s="4">
        <v>216</v>
      </c>
      <c r="G12" s="26">
        <f>D12-F12</f>
        <v>-24</v>
      </c>
      <c r="H12" s="4">
        <v>1187</v>
      </c>
      <c r="I12" s="4">
        <v>1301</v>
      </c>
      <c r="J12" s="26">
        <f>H12-I12</f>
        <v>-114</v>
      </c>
      <c r="K12" s="26">
        <f>G12+J12</f>
        <v>-138</v>
      </c>
      <c r="L12" s="4">
        <f>SUM(C12+K12)+2</f>
        <v>247660</v>
      </c>
      <c r="M12" s="4"/>
      <c r="N12" s="3"/>
      <c r="O12" s="3"/>
      <c r="P12" s="3"/>
      <c r="Q12" s="3"/>
      <c r="R12" s="6"/>
    </row>
    <row r="13" spans="1:18" ht="8.25" customHeight="1" x14ac:dyDescent="0.15">
      <c r="A13" s="5">
        <v>102</v>
      </c>
      <c r="B13" s="1" t="s">
        <v>82</v>
      </c>
      <c r="C13" s="4">
        <v>104265</v>
      </c>
      <c r="D13" s="4">
        <v>87</v>
      </c>
      <c r="E13" s="4">
        <v>21</v>
      </c>
      <c r="F13" s="4">
        <v>102</v>
      </c>
      <c r="G13" s="26">
        <f t="shared" ref="G13:G21" si="0">D13-F13</f>
        <v>-15</v>
      </c>
      <c r="H13" s="4">
        <v>634</v>
      </c>
      <c r="I13" s="4">
        <v>421</v>
      </c>
      <c r="J13" s="26">
        <f t="shared" ref="J13:J21" si="1">H13-I13</f>
        <v>213</v>
      </c>
      <c r="K13" s="26">
        <f t="shared" ref="K13:K21" si="2">G13+J13</f>
        <v>198</v>
      </c>
      <c r="L13" s="4">
        <f t="shared" ref="L13:L15" si="3">SUM(C13+K13)</f>
        <v>104463</v>
      </c>
      <c r="M13" s="4"/>
      <c r="N13" s="3"/>
      <c r="O13" s="3"/>
      <c r="P13" s="3"/>
      <c r="Q13" s="3"/>
    </row>
    <row r="14" spans="1:18" ht="8.25" customHeight="1" x14ac:dyDescent="0.15">
      <c r="A14" s="5">
        <v>103</v>
      </c>
      <c r="B14" s="1" t="s">
        <v>83</v>
      </c>
      <c r="C14" s="4">
        <v>123872</v>
      </c>
      <c r="D14" s="4">
        <v>96</v>
      </c>
      <c r="E14" s="4">
        <v>15</v>
      </c>
      <c r="F14" s="4">
        <v>107</v>
      </c>
      <c r="G14" s="26">
        <f t="shared" si="0"/>
        <v>-11</v>
      </c>
      <c r="H14" s="4">
        <v>558</v>
      </c>
      <c r="I14" s="4">
        <v>511</v>
      </c>
      <c r="J14" s="26">
        <f t="shared" si="1"/>
        <v>47</v>
      </c>
      <c r="K14" s="26">
        <f t="shared" si="2"/>
        <v>36</v>
      </c>
      <c r="L14" s="4">
        <f t="shared" si="3"/>
        <v>123908</v>
      </c>
      <c r="M14" s="4"/>
      <c r="N14" s="3"/>
      <c r="O14" s="3"/>
      <c r="P14" s="3"/>
      <c r="Q14" s="3"/>
    </row>
    <row r="15" spans="1:18" ht="9.9499999999999993" customHeight="1" x14ac:dyDescent="0.15">
      <c r="A15" s="5">
        <v>151</v>
      </c>
      <c r="B15" s="1" t="s">
        <v>71</v>
      </c>
      <c r="C15" s="4">
        <v>175031</v>
      </c>
      <c r="D15" s="4">
        <v>147</v>
      </c>
      <c r="E15" s="4">
        <v>10</v>
      </c>
      <c r="F15" s="4">
        <v>156</v>
      </c>
      <c r="G15" s="26">
        <f t="shared" si="0"/>
        <v>-9</v>
      </c>
      <c r="H15" s="4">
        <v>553</v>
      </c>
      <c r="I15" s="4">
        <v>531</v>
      </c>
      <c r="J15" s="26">
        <f t="shared" si="1"/>
        <v>22</v>
      </c>
      <c r="K15" s="26">
        <f t="shared" si="2"/>
        <v>13</v>
      </c>
      <c r="L15" s="4">
        <f t="shared" si="3"/>
        <v>175044</v>
      </c>
      <c r="M15" s="4"/>
      <c r="N15" s="3"/>
      <c r="O15" s="3"/>
      <c r="P15" s="3"/>
      <c r="Q15" s="3"/>
    </row>
    <row r="16" spans="1:18" ht="8.25" customHeight="1" x14ac:dyDescent="0.15">
      <c r="A16" s="5">
        <v>153</v>
      </c>
      <c r="B16" s="1" t="s">
        <v>31</v>
      </c>
      <c r="C16" s="4">
        <v>137718</v>
      </c>
      <c r="D16" s="4">
        <v>93</v>
      </c>
      <c r="E16" s="4">
        <v>13</v>
      </c>
      <c r="F16" s="4">
        <v>156</v>
      </c>
      <c r="G16" s="26">
        <f t="shared" si="0"/>
        <v>-63</v>
      </c>
      <c r="H16" s="4">
        <v>563</v>
      </c>
      <c r="I16" s="4">
        <v>530</v>
      </c>
      <c r="J16" s="26">
        <f t="shared" si="1"/>
        <v>33</v>
      </c>
      <c r="K16" s="26">
        <f t="shared" si="2"/>
        <v>-30</v>
      </c>
      <c r="L16" s="4">
        <f>SUM(C16+K16)+2</f>
        <v>137690</v>
      </c>
      <c r="M16" s="4"/>
      <c r="N16" s="3"/>
      <c r="O16" s="3"/>
      <c r="P16" s="3"/>
      <c r="Q16" s="3"/>
    </row>
    <row r="17" spans="1:17" ht="8.25" customHeight="1" x14ac:dyDescent="0.15">
      <c r="A17" s="5">
        <v>154</v>
      </c>
      <c r="B17" s="1" t="s">
        <v>91</v>
      </c>
      <c r="C17" s="4">
        <v>91795</v>
      </c>
      <c r="D17" s="4">
        <v>55</v>
      </c>
      <c r="E17" s="4">
        <v>4</v>
      </c>
      <c r="F17" s="4">
        <v>105</v>
      </c>
      <c r="G17" s="26">
        <f t="shared" si="0"/>
        <v>-50</v>
      </c>
      <c r="H17" s="4">
        <v>323</v>
      </c>
      <c r="I17" s="4">
        <v>350</v>
      </c>
      <c r="J17" s="26">
        <f t="shared" si="1"/>
        <v>-27</v>
      </c>
      <c r="K17" s="26">
        <f t="shared" si="2"/>
        <v>-77</v>
      </c>
      <c r="L17" s="4">
        <f>SUM(C17+K17)-4</f>
        <v>91714</v>
      </c>
      <c r="M17" s="4"/>
      <c r="N17" s="3"/>
      <c r="O17" s="3"/>
      <c r="P17" s="3"/>
      <c r="Q17" s="3"/>
    </row>
    <row r="18" spans="1:17" ht="8.25" customHeight="1" x14ac:dyDescent="0.15">
      <c r="A18" s="5">
        <v>155</v>
      </c>
      <c r="B18" s="1" t="s">
        <v>74</v>
      </c>
      <c r="C18" s="4">
        <v>133268</v>
      </c>
      <c r="D18" s="4">
        <v>95</v>
      </c>
      <c r="E18" s="4">
        <v>14</v>
      </c>
      <c r="F18" s="4">
        <v>146</v>
      </c>
      <c r="G18" s="26">
        <f t="shared" si="0"/>
        <v>-51</v>
      </c>
      <c r="H18" s="4">
        <v>385</v>
      </c>
      <c r="I18" s="4">
        <v>383</v>
      </c>
      <c r="J18" s="26">
        <f t="shared" si="1"/>
        <v>2</v>
      </c>
      <c r="K18" s="26">
        <f t="shared" si="2"/>
        <v>-49</v>
      </c>
      <c r="L18" s="4">
        <f>SUM(C18+K18)+3</f>
        <v>133222</v>
      </c>
      <c r="M18" s="4"/>
      <c r="N18" s="3"/>
      <c r="O18" s="3"/>
      <c r="P18" s="3"/>
      <c r="Q18" s="3"/>
    </row>
    <row r="19" spans="1:17" ht="8.25" customHeight="1" x14ac:dyDescent="0.15">
      <c r="A19" s="5">
        <v>157</v>
      </c>
      <c r="B19" s="1" t="s">
        <v>32</v>
      </c>
      <c r="C19" s="4">
        <v>133060</v>
      </c>
      <c r="D19" s="4">
        <v>122</v>
      </c>
      <c r="E19" s="4">
        <v>9</v>
      </c>
      <c r="F19" s="4">
        <v>119</v>
      </c>
      <c r="G19" s="26">
        <f t="shared" si="0"/>
        <v>3</v>
      </c>
      <c r="H19" s="4">
        <v>455</v>
      </c>
      <c r="I19" s="4">
        <v>456</v>
      </c>
      <c r="J19" s="26">
        <f t="shared" si="1"/>
        <v>-1</v>
      </c>
      <c r="K19" s="26">
        <f t="shared" si="2"/>
        <v>2</v>
      </c>
      <c r="L19" s="4">
        <f>SUM(C19+K19)-2</f>
        <v>133060</v>
      </c>
      <c r="M19" s="4"/>
      <c r="N19" s="3"/>
      <c r="O19" s="3"/>
      <c r="P19" s="3"/>
      <c r="Q19" s="3"/>
    </row>
    <row r="20" spans="1:17" ht="8.25" customHeight="1" x14ac:dyDescent="0.15">
      <c r="A20" s="5">
        <v>158</v>
      </c>
      <c r="B20" s="1" t="s">
        <v>9</v>
      </c>
      <c r="C20" s="4">
        <v>120703</v>
      </c>
      <c r="D20" s="4">
        <v>97</v>
      </c>
      <c r="E20" s="4">
        <v>5</v>
      </c>
      <c r="F20" s="4">
        <v>100</v>
      </c>
      <c r="G20" s="26">
        <f t="shared" si="0"/>
        <v>-3</v>
      </c>
      <c r="H20" s="4">
        <v>375</v>
      </c>
      <c r="I20" s="4">
        <v>403</v>
      </c>
      <c r="J20" s="26">
        <f t="shared" si="1"/>
        <v>-28</v>
      </c>
      <c r="K20" s="26">
        <f t="shared" si="2"/>
        <v>-31</v>
      </c>
      <c r="L20" s="4">
        <f t="shared" ref="L20" si="4">SUM(C20+K20)</f>
        <v>120672</v>
      </c>
      <c r="M20" s="4"/>
      <c r="N20" s="3"/>
      <c r="O20" s="3"/>
      <c r="P20" s="3"/>
      <c r="Q20" s="3"/>
    </row>
    <row r="21" spans="1:17" ht="8.25" customHeight="1" x14ac:dyDescent="0.15">
      <c r="A21" s="5">
        <v>159</v>
      </c>
      <c r="B21" s="1" t="s">
        <v>30</v>
      </c>
      <c r="C21" s="4">
        <v>327464</v>
      </c>
      <c r="D21" s="4">
        <v>201</v>
      </c>
      <c r="E21" s="4">
        <v>25</v>
      </c>
      <c r="F21" s="4">
        <v>291</v>
      </c>
      <c r="G21" s="26">
        <f t="shared" si="0"/>
        <v>-90</v>
      </c>
      <c r="H21" s="4">
        <v>2086</v>
      </c>
      <c r="I21" s="4">
        <v>1952</v>
      </c>
      <c r="J21" s="26">
        <f t="shared" si="1"/>
        <v>134</v>
      </c>
      <c r="K21" s="26">
        <f t="shared" si="2"/>
        <v>44</v>
      </c>
      <c r="L21" s="4">
        <f>SUM(C21+K21)-113</f>
        <v>327395</v>
      </c>
      <c r="M21" s="4"/>
      <c r="N21" s="3"/>
      <c r="O21" s="3"/>
      <c r="P21" s="3"/>
      <c r="Q21" s="3"/>
    </row>
    <row r="22" spans="1:17" s="18" customFormat="1" ht="11.1" customHeight="1" x14ac:dyDescent="0.2">
      <c r="A22" s="17">
        <v>1</v>
      </c>
      <c r="B22" s="18" t="s">
        <v>33</v>
      </c>
      <c r="C22" s="19">
        <f>SUM(C12+C13+C14+C15+C16+C17+C18+C19+C20+C21)</f>
        <v>1594972</v>
      </c>
      <c r="D22" s="19">
        <f t="shared" ref="D22:K22" si="5">SUM(D12:D21)</f>
        <v>1185</v>
      </c>
      <c r="E22" s="19">
        <f t="shared" si="5"/>
        <v>128</v>
      </c>
      <c r="F22" s="19">
        <f t="shared" si="5"/>
        <v>1498</v>
      </c>
      <c r="G22" s="27">
        <f t="shared" si="5"/>
        <v>-313</v>
      </c>
      <c r="H22" s="19">
        <f t="shared" si="5"/>
        <v>7119</v>
      </c>
      <c r="I22" s="19">
        <f t="shared" si="5"/>
        <v>6838</v>
      </c>
      <c r="J22" s="31">
        <f t="shared" si="5"/>
        <v>281</v>
      </c>
      <c r="K22" s="31">
        <f t="shared" si="5"/>
        <v>-32</v>
      </c>
      <c r="L22" s="19">
        <f>SUM(L12+L13+L14+L15+L16+L17+L18+L19+L20+L21)</f>
        <v>1594828</v>
      </c>
      <c r="M22" s="20"/>
      <c r="N22" s="21"/>
      <c r="O22" s="20"/>
      <c r="P22" s="20"/>
      <c r="Q22" s="20"/>
    </row>
    <row r="23" spans="1:17" s="23" customFormat="1" ht="9.9499999999999993" customHeight="1" x14ac:dyDescent="0.15">
      <c r="A23" s="22">
        <v>241</v>
      </c>
      <c r="B23" s="23" t="s">
        <v>34</v>
      </c>
      <c r="C23" s="4">
        <v>1149250</v>
      </c>
      <c r="D23" s="4">
        <v>996</v>
      </c>
      <c r="E23" s="4">
        <v>129</v>
      </c>
      <c r="F23" s="4">
        <v>876</v>
      </c>
      <c r="G23" s="26">
        <f>D23-F23</f>
        <v>120</v>
      </c>
      <c r="H23" s="4">
        <v>3503</v>
      </c>
      <c r="I23" s="4">
        <v>3275</v>
      </c>
      <c r="J23" s="26">
        <f>H23-I23</f>
        <v>228</v>
      </c>
      <c r="K23" s="26">
        <f>G23+J23</f>
        <v>348</v>
      </c>
      <c r="L23" s="4">
        <f>SUM(C23+K23)-4</f>
        <v>1149594</v>
      </c>
      <c r="M23" s="24"/>
      <c r="N23" s="21"/>
      <c r="O23" s="21"/>
      <c r="P23" s="21"/>
      <c r="Q23" s="21"/>
    </row>
    <row r="24" spans="1:17" s="23" customFormat="1" ht="9.9499999999999993" customHeight="1" x14ac:dyDescent="0.15">
      <c r="A24" s="25" t="s">
        <v>10</v>
      </c>
      <c r="B24" s="23" t="s">
        <v>28</v>
      </c>
      <c r="C24" s="4">
        <v>533028</v>
      </c>
      <c r="D24" s="4">
        <v>481</v>
      </c>
      <c r="E24" s="4">
        <v>61</v>
      </c>
      <c r="F24" s="4">
        <v>392</v>
      </c>
      <c r="G24" s="26">
        <f t="shared" ref="G24:G30" si="6">D24-F24</f>
        <v>89</v>
      </c>
      <c r="H24" s="4">
        <v>2489</v>
      </c>
      <c r="I24" s="4">
        <v>2605</v>
      </c>
      <c r="J24" s="26">
        <f t="shared" ref="J24:J30" si="7">H24-I24</f>
        <v>-116</v>
      </c>
      <c r="K24" s="26">
        <f t="shared" ref="K24:K30" si="8">G24+J24</f>
        <v>-27</v>
      </c>
      <c r="L24" s="4">
        <f>SUM(C24+K24)-4</f>
        <v>532997</v>
      </c>
      <c r="M24" s="24"/>
      <c r="N24" s="21"/>
      <c r="O24" s="21"/>
      <c r="P24" s="21"/>
      <c r="Q24" s="21"/>
    </row>
    <row r="25" spans="1:17" ht="9.9499999999999993" customHeight="1" x14ac:dyDescent="0.15">
      <c r="A25" s="5">
        <v>251</v>
      </c>
      <c r="B25" s="1" t="s">
        <v>35</v>
      </c>
      <c r="C25" s="4">
        <v>216390</v>
      </c>
      <c r="D25" s="4">
        <v>136</v>
      </c>
      <c r="E25" s="4">
        <v>15</v>
      </c>
      <c r="F25" s="4">
        <v>166</v>
      </c>
      <c r="G25" s="26">
        <f t="shared" si="6"/>
        <v>-30</v>
      </c>
      <c r="H25" s="4">
        <v>1528</v>
      </c>
      <c r="I25" s="4">
        <v>698</v>
      </c>
      <c r="J25" s="26">
        <f t="shared" si="7"/>
        <v>830</v>
      </c>
      <c r="K25" s="26">
        <f t="shared" si="8"/>
        <v>800</v>
      </c>
      <c r="L25" s="4">
        <f>SUM(C25+K25)-7</f>
        <v>217183</v>
      </c>
      <c r="M25" s="4"/>
      <c r="N25" s="3"/>
      <c r="O25" s="3"/>
      <c r="P25" s="3"/>
      <c r="Q25" s="3"/>
    </row>
    <row r="26" spans="1:17" ht="8.25" customHeight="1" x14ac:dyDescent="0.15">
      <c r="A26" s="5">
        <v>252</v>
      </c>
      <c r="B26" s="1" t="s">
        <v>84</v>
      </c>
      <c r="C26" s="4">
        <v>148286</v>
      </c>
      <c r="D26" s="4">
        <v>106</v>
      </c>
      <c r="E26" s="13">
        <v>18</v>
      </c>
      <c r="F26" s="4">
        <v>153</v>
      </c>
      <c r="G26" s="26">
        <f t="shared" si="6"/>
        <v>-47</v>
      </c>
      <c r="H26" s="4">
        <v>506</v>
      </c>
      <c r="I26" s="4">
        <v>432</v>
      </c>
      <c r="J26" s="26">
        <f t="shared" si="7"/>
        <v>74</v>
      </c>
      <c r="K26" s="26">
        <f t="shared" si="8"/>
        <v>27</v>
      </c>
      <c r="L26" s="4">
        <f>SUM(C26+K26)-1</f>
        <v>148312</v>
      </c>
      <c r="M26" s="4"/>
      <c r="N26" s="3"/>
      <c r="O26" s="3"/>
      <c r="P26" s="3"/>
      <c r="Q26" s="3"/>
    </row>
    <row r="27" spans="1:17" ht="8.25" customHeight="1" x14ac:dyDescent="0.15">
      <c r="A27" s="5">
        <v>254</v>
      </c>
      <c r="B27" s="1" t="s">
        <v>36</v>
      </c>
      <c r="C27" s="4">
        <v>277075</v>
      </c>
      <c r="D27" s="4">
        <v>217</v>
      </c>
      <c r="E27" s="4">
        <v>27</v>
      </c>
      <c r="F27" s="4">
        <v>289</v>
      </c>
      <c r="G27" s="26">
        <f t="shared" si="6"/>
        <v>-72</v>
      </c>
      <c r="H27" s="4">
        <v>787</v>
      </c>
      <c r="I27" s="4">
        <v>732</v>
      </c>
      <c r="J27" s="26">
        <f t="shared" si="7"/>
        <v>55</v>
      </c>
      <c r="K27" s="26">
        <f t="shared" si="8"/>
        <v>-17</v>
      </c>
      <c r="L27" s="4">
        <f>SUM(C27+K27)-8</f>
        <v>277050</v>
      </c>
      <c r="M27" s="4"/>
      <c r="N27" s="3"/>
      <c r="O27" s="3"/>
      <c r="P27" s="3"/>
      <c r="Q27" s="3"/>
    </row>
    <row r="28" spans="1:17" ht="8.25" customHeight="1" x14ac:dyDescent="0.15">
      <c r="A28" s="5">
        <v>255</v>
      </c>
      <c r="B28" s="1" t="s">
        <v>94</v>
      </c>
      <c r="C28" s="4">
        <v>71317</v>
      </c>
      <c r="D28" s="4">
        <v>48</v>
      </c>
      <c r="E28" s="4">
        <v>3</v>
      </c>
      <c r="F28" s="4">
        <v>63</v>
      </c>
      <c r="G28" s="26">
        <f t="shared" si="6"/>
        <v>-15</v>
      </c>
      <c r="H28" s="4">
        <v>279</v>
      </c>
      <c r="I28" s="4">
        <v>204</v>
      </c>
      <c r="J28" s="26">
        <f t="shared" si="7"/>
        <v>75</v>
      </c>
      <c r="K28" s="26">
        <f t="shared" si="8"/>
        <v>60</v>
      </c>
      <c r="L28" s="4">
        <f>SUM(C28+K28)-2</f>
        <v>71375</v>
      </c>
      <c r="M28" s="4"/>
      <c r="N28" s="3"/>
      <c r="O28" s="3"/>
      <c r="P28" s="3"/>
      <c r="Q28" s="3"/>
    </row>
    <row r="29" spans="1:17" ht="8.25" customHeight="1" x14ac:dyDescent="0.15">
      <c r="A29" s="5">
        <v>256</v>
      </c>
      <c r="B29" s="1" t="s">
        <v>85</v>
      </c>
      <c r="C29" s="4">
        <v>122984</v>
      </c>
      <c r="D29" s="4">
        <v>73</v>
      </c>
      <c r="E29" s="4">
        <v>3</v>
      </c>
      <c r="F29" s="4">
        <v>117</v>
      </c>
      <c r="G29" s="26">
        <f t="shared" si="6"/>
        <v>-44</v>
      </c>
      <c r="H29" s="4">
        <v>766</v>
      </c>
      <c r="I29" s="4">
        <v>475</v>
      </c>
      <c r="J29" s="26">
        <f t="shared" si="7"/>
        <v>291</v>
      </c>
      <c r="K29" s="26">
        <f t="shared" si="8"/>
        <v>247</v>
      </c>
      <c r="L29" s="4">
        <f>SUM(C29+K29)</f>
        <v>123231</v>
      </c>
      <c r="M29" s="4"/>
      <c r="N29" s="3"/>
      <c r="O29" s="3"/>
      <c r="P29" s="3"/>
      <c r="Q29" s="3"/>
    </row>
    <row r="30" spans="1:17" ht="8.25" customHeight="1" x14ac:dyDescent="0.15">
      <c r="A30" s="5">
        <v>257</v>
      </c>
      <c r="B30" s="1" t="s">
        <v>86</v>
      </c>
      <c r="C30" s="4">
        <v>157666</v>
      </c>
      <c r="D30" s="4">
        <v>100</v>
      </c>
      <c r="E30" s="4">
        <v>10</v>
      </c>
      <c r="F30" s="4">
        <v>152</v>
      </c>
      <c r="G30" s="26">
        <f t="shared" si="6"/>
        <v>-52</v>
      </c>
      <c r="H30" s="4">
        <v>700</v>
      </c>
      <c r="I30" s="4">
        <v>521</v>
      </c>
      <c r="J30" s="26">
        <f t="shared" si="7"/>
        <v>179</v>
      </c>
      <c r="K30" s="26">
        <f t="shared" si="8"/>
        <v>127</v>
      </c>
      <c r="L30" s="4">
        <f>SUM(C30+K30)-2</f>
        <v>157791</v>
      </c>
      <c r="M30" s="4"/>
      <c r="N30" s="3"/>
      <c r="O30" s="3"/>
      <c r="P30" s="3"/>
      <c r="Q30" s="3"/>
    </row>
    <row r="31" spans="1:17" s="18" customFormat="1" ht="11.1" customHeight="1" x14ac:dyDescent="0.2">
      <c r="A31" s="17">
        <v>2</v>
      </c>
      <c r="B31" s="18" t="s">
        <v>37</v>
      </c>
      <c r="C31" s="19">
        <f>SUM(C23+C25+C26+C27+C28+C29+C30)</f>
        <v>2142968</v>
      </c>
      <c r="D31" s="19">
        <f>SUM(D23+D25+D26+D27+D28+D29+D30)</f>
        <v>1676</v>
      </c>
      <c r="E31" s="19">
        <f>SUM(E23,E25:E30)</f>
        <v>205</v>
      </c>
      <c r="F31" s="19">
        <f>SUM(F23,F25:F30)</f>
        <v>1816</v>
      </c>
      <c r="G31" s="27">
        <f>SUM(G23,G25:G30)</f>
        <v>-140</v>
      </c>
      <c r="H31" s="19">
        <f>SUM(H23+H25+H26+H27+H28+H29+H30)</f>
        <v>8069</v>
      </c>
      <c r="I31" s="19">
        <f>SUM(I23+I25+I26+I27+I28+I29+I30)</f>
        <v>6337</v>
      </c>
      <c r="J31" s="28">
        <f>SUM(J23+J25+J26+J27+J28+J29+J30)</f>
        <v>1732</v>
      </c>
      <c r="K31" s="28">
        <f>SUM(K23+K25+K26+K27+K28+K29+K30)</f>
        <v>1592</v>
      </c>
      <c r="L31" s="19">
        <f>SUM(L23+L25+L26+L27+L28+L29+L30)</f>
        <v>2144536</v>
      </c>
      <c r="M31" s="20"/>
      <c r="N31" s="21"/>
      <c r="O31" s="20"/>
      <c r="P31" s="20"/>
      <c r="Q31" s="20"/>
    </row>
    <row r="32" spans="1:17" ht="9.9499999999999993" customHeight="1" x14ac:dyDescent="0.15">
      <c r="A32" s="5">
        <v>351</v>
      </c>
      <c r="B32" s="1" t="s">
        <v>38</v>
      </c>
      <c r="C32" s="4">
        <v>178490</v>
      </c>
      <c r="D32" s="4">
        <v>131</v>
      </c>
      <c r="E32" s="4">
        <v>16</v>
      </c>
      <c r="F32" s="4">
        <v>158</v>
      </c>
      <c r="G32" s="26">
        <f>D32-F32</f>
        <v>-27</v>
      </c>
      <c r="H32" s="4">
        <v>738</v>
      </c>
      <c r="I32" s="4">
        <v>591</v>
      </c>
      <c r="J32" s="26">
        <f>H32-I32</f>
        <v>147</v>
      </c>
      <c r="K32" s="26">
        <f>G32+J32</f>
        <v>120</v>
      </c>
      <c r="L32" s="4">
        <f>SUM(C32+K32)-2</f>
        <v>178608</v>
      </c>
      <c r="M32" s="4"/>
      <c r="N32" s="3"/>
      <c r="O32" s="3"/>
      <c r="P32" s="3"/>
      <c r="Q32" s="3"/>
    </row>
    <row r="33" spans="1:17" ht="8.25" customHeight="1" x14ac:dyDescent="0.15">
      <c r="A33" s="5">
        <v>352</v>
      </c>
      <c r="B33" s="1" t="s">
        <v>39</v>
      </c>
      <c r="C33" s="4">
        <v>198506</v>
      </c>
      <c r="D33" s="4">
        <v>132</v>
      </c>
      <c r="E33" s="4">
        <v>12</v>
      </c>
      <c r="F33" s="4">
        <v>203</v>
      </c>
      <c r="G33" s="26">
        <f t="shared" ref="G33:G42" si="9">D33-F33</f>
        <v>-71</v>
      </c>
      <c r="H33" s="4">
        <v>722</v>
      </c>
      <c r="I33" s="4">
        <v>702</v>
      </c>
      <c r="J33" s="26">
        <f t="shared" ref="J33:J42" si="10">H33-I33</f>
        <v>20</v>
      </c>
      <c r="K33" s="26">
        <f t="shared" ref="K33:K42" si="11">G33+J33</f>
        <v>-51</v>
      </c>
      <c r="L33" s="4">
        <f>SUM(C33+K33)+4</f>
        <v>198459</v>
      </c>
      <c r="M33" s="4"/>
      <c r="N33" s="3"/>
      <c r="O33" s="3"/>
      <c r="P33" s="3"/>
      <c r="Q33" s="3"/>
    </row>
    <row r="34" spans="1:17" ht="8.25" customHeight="1" x14ac:dyDescent="0.15">
      <c r="A34" s="5">
        <v>353</v>
      </c>
      <c r="B34" s="1" t="s">
        <v>40</v>
      </c>
      <c r="C34" s="4">
        <v>250892</v>
      </c>
      <c r="D34" s="4">
        <v>198</v>
      </c>
      <c r="E34" s="4">
        <v>17</v>
      </c>
      <c r="F34" s="4">
        <v>166</v>
      </c>
      <c r="G34" s="26">
        <f t="shared" si="9"/>
        <v>32</v>
      </c>
      <c r="H34" s="4">
        <v>1075</v>
      </c>
      <c r="I34" s="4">
        <v>1026</v>
      </c>
      <c r="J34" s="26">
        <f t="shared" si="10"/>
        <v>49</v>
      </c>
      <c r="K34" s="26">
        <f t="shared" si="11"/>
        <v>81</v>
      </c>
      <c r="L34" s="4">
        <f>SUM(C34+K34)-2</f>
        <v>250971</v>
      </c>
      <c r="M34" s="4"/>
      <c r="N34" s="3"/>
      <c r="O34" s="3"/>
      <c r="P34" s="3"/>
      <c r="Q34" s="3"/>
    </row>
    <row r="35" spans="1:17" ht="8.25" customHeight="1" x14ac:dyDescent="0.15">
      <c r="A35" s="5">
        <v>354</v>
      </c>
      <c r="B35" s="1" t="s">
        <v>41</v>
      </c>
      <c r="C35" s="4">
        <v>48445</v>
      </c>
      <c r="D35" s="4">
        <v>27</v>
      </c>
      <c r="E35" s="4">
        <v>5</v>
      </c>
      <c r="F35" s="4">
        <v>63</v>
      </c>
      <c r="G35" s="26">
        <f t="shared" si="9"/>
        <v>-36</v>
      </c>
      <c r="H35" s="4">
        <v>202</v>
      </c>
      <c r="I35" s="4">
        <v>147</v>
      </c>
      <c r="J35" s="26">
        <f t="shared" si="10"/>
        <v>55</v>
      </c>
      <c r="K35" s="26">
        <f t="shared" si="11"/>
        <v>19</v>
      </c>
      <c r="L35" s="4">
        <f>SUM(C35+K35)-4</f>
        <v>48460</v>
      </c>
      <c r="M35" s="4"/>
      <c r="N35" s="3"/>
      <c r="O35" s="3"/>
      <c r="P35" s="3"/>
      <c r="Q35" s="3"/>
    </row>
    <row r="36" spans="1:17" ht="8.25" customHeight="1" x14ac:dyDescent="0.15">
      <c r="A36" s="5">
        <v>355</v>
      </c>
      <c r="B36" s="1" t="s">
        <v>42</v>
      </c>
      <c r="C36" s="4">
        <v>181967</v>
      </c>
      <c r="D36" s="4">
        <v>132</v>
      </c>
      <c r="E36" s="4">
        <v>11</v>
      </c>
      <c r="F36" s="4">
        <v>142</v>
      </c>
      <c r="G36" s="26">
        <f t="shared" si="9"/>
        <v>-10</v>
      </c>
      <c r="H36" s="4">
        <v>697</v>
      </c>
      <c r="I36" s="4">
        <v>733</v>
      </c>
      <c r="J36" s="26">
        <f t="shared" si="10"/>
        <v>-36</v>
      </c>
      <c r="K36" s="26">
        <f t="shared" si="11"/>
        <v>-46</v>
      </c>
      <c r="L36" s="4">
        <f>SUM(C36+K36)-5</f>
        <v>181916</v>
      </c>
      <c r="M36" s="4"/>
      <c r="N36" s="3"/>
      <c r="O36" s="3"/>
      <c r="P36" s="3"/>
      <c r="Q36" s="3"/>
    </row>
    <row r="37" spans="1:17" ht="8.25" customHeight="1" x14ac:dyDescent="0.15">
      <c r="A37" s="5">
        <v>356</v>
      </c>
      <c r="B37" s="1" t="s">
        <v>43</v>
      </c>
      <c r="C37" s="4">
        <v>112855</v>
      </c>
      <c r="D37" s="4">
        <v>74</v>
      </c>
      <c r="E37" s="4">
        <v>7</v>
      </c>
      <c r="F37" s="4">
        <v>94</v>
      </c>
      <c r="G37" s="26">
        <f t="shared" si="9"/>
        <v>-20</v>
      </c>
      <c r="H37" s="4">
        <v>384</v>
      </c>
      <c r="I37" s="4">
        <v>351</v>
      </c>
      <c r="J37" s="26">
        <f t="shared" si="10"/>
        <v>33</v>
      </c>
      <c r="K37" s="26">
        <f t="shared" si="11"/>
        <v>13</v>
      </c>
      <c r="L37" s="4">
        <f>SUM(C37+K37)-2</f>
        <v>112866</v>
      </c>
      <c r="M37" s="4"/>
      <c r="N37" s="3"/>
      <c r="O37" s="3"/>
      <c r="P37" s="3"/>
      <c r="Q37" s="3"/>
    </row>
    <row r="38" spans="1:17" ht="8.25" customHeight="1" x14ac:dyDescent="0.15">
      <c r="A38" s="5">
        <v>357</v>
      </c>
      <c r="B38" s="1" t="s">
        <v>92</v>
      </c>
      <c r="C38" s="4">
        <v>163223</v>
      </c>
      <c r="D38" s="4">
        <v>122</v>
      </c>
      <c r="E38" s="4">
        <v>9</v>
      </c>
      <c r="F38" s="4">
        <v>152</v>
      </c>
      <c r="G38" s="26">
        <f t="shared" si="9"/>
        <v>-30</v>
      </c>
      <c r="H38" s="4">
        <v>610</v>
      </c>
      <c r="I38" s="4">
        <v>563</v>
      </c>
      <c r="J38" s="26">
        <f t="shared" si="10"/>
        <v>47</v>
      </c>
      <c r="K38" s="26">
        <f t="shared" si="11"/>
        <v>17</v>
      </c>
      <c r="L38" s="4">
        <f>SUM(C38+K38)-2</f>
        <v>163238</v>
      </c>
      <c r="M38" s="4"/>
      <c r="N38" s="3"/>
      <c r="O38" s="3"/>
      <c r="P38" s="3"/>
      <c r="Q38" s="3"/>
    </row>
    <row r="39" spans="1:17" ht="8.25" customHeight="1" x14ac:dyDescent="0.15">
      <c r="A39" s="5">
        <v>358</v>
      </c>
      <c r="B39" s="1" t="s">
        <v>44</v>
      </c>
      <c r="C39" s="4">
        <v>139710</v>
      </c>
      <c r="D39" s="4">
        <v>100</v>
      </c>
      <c r="E39" s="4">
        <v>14</v>
      </c>
      <c r="F39" s="4">
        <v>136</v>
      </c>
      <c r="G39" s="26">
        <f t="shared" si="9"/>
        <v>-36</v>
      </c>
      <c r="H39" s="4">
        <v>839</v>
      </c>
      <c r="I39" s="4">
        <v>724</v>
      </c>
      <c r="J39" s="26">
        <f t="shared" si="10"/>
        <v>115</v>
      </c>
      <c r="K39" s="26">
        <f t="shared" si="11"/>
        <v>79</v>
      </c>
      <c r="L39" s="4">
        <f>SUM(C39+K39)-4</f>
        <v>139785</v>
      </c>
      <c r="M39" s="4"/>
      <c r="N39" s="3"/>
      <c r="O39" s="3"/>
      <c r="P39" s="3"/>
      <c r="Q39" s="3"/>
    </row>
    <row r="40" spans="1:17" ht="8.25" customHeight="1" x14ac:dyDescent="0.15">
      <c r="A40" s="5">
        <v>359</v>
      </c>
      <c r="B40" s="1" t="s">
        <v>45</v>
      </c>
      <c r="C40" s="4">
        <v>202180</v>
      </c>
      <c r="D40" s="4">
        <v>157</v>
      </c>
      <c r="E40" s="4">
        <v>18</v>
      </c>
      <c r="F40" s="4">
        <v>150</v>
      </c>
      <c r="G40" s="26">
        <f t="shared" si="9"/>
        <v>7</v>
      </c>
      <c r="H40" s="4">
        <v>721</v>
      </c>
      <c r="I40" s="4">
        <v>860</v>
      </c>
      <c r="J40" s="26">
        <f t="shared" si="10"/>
        <v>-139</v>
      </c>
      <c r="K40" s="26">
        <f t="shared" si="11"/>
        <v>-132</v>
      </c>
      <c r="L40" s="4">
        <f>SUM(C40+K40)-2</f>
        <v>202046</v>
      </c>
      <c r="M40" s="4"/>
      <c r="N40" s="3"/>
      <c r="O40" s="3"/>
      <c r="P40" s="3"/>
      <c r="Q40" s="3"/>
    </row>
    <row r="41" spans="1:17" ht="8.25" customHeight="1" x14ac:dyDescent="0.15">
      <c r="A41" s="5">
        <v>360</v>
      </c>
      <c r="B41" s="1" t="s">
        <v>95</v>
      </c>
      <c r="C41" s="4">
        <v>92934</v>
      </c>
      <c r="D41" s="4">
        <v>67</v>
      </c>
      <c r="E41" s="4">
        <v>3</v>
      </c>
      <c r="F41" s="4">
        <v>113</v>
      </c>
      <c r="G41" s="26">
        <f t="shared" si="9"/>
        <v>-46</v>
      </c>
      <c r="H41" s="4">
        <v>310</v>
      </c>
      <c r="I41" s="4">
        <v>290</v>
      </c>
      <c r="J41" s="26">
        <f t="shared" si="10"/>
        <v>20</v>
      </c>
      <c r="K41" s="26">
        <f t="shared" si="11"/>
        <v>-26</v>
      </c>
      <c r="L41" s="4">
        <f>SUM(C41+K41)+2</f>
        <v>92910</v>
      </c>
      <c r="M41" s="4"/>
      <c r="N41" s="3"/>
      <c r="O41" s="3"/>
      <c r="P41" s="3"/>
      <c r="Q41" s="3"/>
    </row>
    <row r="42" spans="1:17" ht="8.25" customHeight="1" x14ac:dyDescent="0.15">
      <c r="A42" s="5">
        <v>361</v>
      </c>
      <c r="B42" s="1" t="s">
        <v>87</v>
      </c>
      <c r="C42" s="4">
        <v>136221</v>
      </c>
      <c r="D42" s="4">
        <v>117</v>
      </c>
      <c r="E42" s="4">
        <v>8</v>
      </c>
      <c r="F42" s="4">
        <v>112</v>
      </c>
      <c r="G42" s="26">
        <f t="shared" si="9"/>
        <v>5</v>
      </c>
      <c r="H42" s="4">
        <v>557</v>
      </c>
      <c r="I42" s="4">
        <v>471</v>
      </c>
      <c r="J42" s="26">
        <f t="shared" si="10"/>
        <v>86</v>
      </c>
      <c r="K42" s="26">
        <f t="shared" si="11"/>
        <v>91</v>
      </c>
      <c r="L42" s="4">
        <f>SUM(C42+K42)</f>
        <v>136312</v>
      </c>
      <c r="M42" s="4"/>
      <c r="N42" s="3"/>
      <c r="O42" s="3"/>
      <c r="P42" s="3"/>
      <c r="Q42" s="3"/>
    </row>
    <row r="43" spans="1:17" s="18" customFormat="1" ht="11.1" customHeight="1" x14ac:dyDescent="0.2">
      <c r="A43" s="17">
        <v>3</v>
      </c>
      <c r="B43" s="18" t="s">
        <v>46</v>
      </c>
      <c r="C43" s="19">
        <f>SUM(C32:C42)</f>
        <v>1705423</v>
      </c>
      <c r="D43" s="19">
        <f t="shared" ref="D43:L43" si="12">SUM(D32:D42)</f>
        <v>1257</v>
      </c>
      <c r="E43" s="19">
        <f t="shared" si="12"/>
        <v>120</v>
      </c>
      <c r="F43" s="19">
        <f t="shared" si="12"/>
        <v>1489</v>
      </c>
      <c r="G43" s="27">
        <f t="shared" si="12"/>
        <v>-232</v>
      </c>
      <c r="H43" s="19">
        <f t="shared" si="12"/>
        <v>6855</v>
      </c>
      <c r="I43" s="19">
        <f t="shared" si="12"/>
        <v>6458</v>
      </c>
      <c r="J43" s="31">
        <f t="shared" si="12"/>
        <v>397</v>
      </c>
      <c r="K43" s="31">
        <f t="shared" si="12"/>
        <v>165</v>
      </c>
      <c r="L43" s="19">
        <f t="shared" si="12"/>
        <v>1705571</v>
      </c>
      <c r="M43" s="19"/>
      <c r="N43" s="21"/>
      <c r="O43" s="20"/>
      <c r="P43" s="20"/>
      <c r="Q43" s="20"/>
    </row>
    <row r="44" spans="1:17" ht="9.9499999999999993" customHeight="1" x14ac:dyDescent="0.15">
      <c r="A44" s="5">
        <v>401</v>
      </c>
      <c r="B44" s="1" t="s">
        <v>47</v>
      </c>
      <c r="C44" s="4">
        <v>77317</v>
      </c>
      <c r="D44" s="4">
        <v>58</v>
      </c>
      <c r="E44" s="4">
        <v>13</v>
      </c>
      <c r="F44" s="4">
        <v>60</v>
      </c>
      <c r="G44" s="26">
        <f>D44-F44</f>
        <v>-2</v>
      </c>
      <c r="H44" s="4">
        <v>440</v>
      </c>
      <c r="I44" s="4">
        <v>392</v>
      </c>
      <c r="J44" s="26">
        <f>H44-I44</f>
        <v>48</v>
      </c>
      <c r="K44" s="26">
        <f>G44+J44</f>
        <v>46</v>
      </c>
      <c r="L44" s="4">
        <f>SUM(C44+K44)-6</f>
        <v>77357</v>
      </c>
      <c r="M44" s="4"/>
      <c r="N44" s="3"/>
      <c r="O44" s="3"/>
      <c r="P44" s="3"/>
      <c r="Q44" s="3"/>
    </row>
    <row r="45" spans="1:17" ht="8.25" customHeight="1" x14ac:dyDescent="0.15">
      <c r="A45" s="5">
        <v>402</v>
      </c>
      <c r="B45" s="1" t="s">
        <v>48</v>
      </c>
      <c r="C45" s="4">
        <v>50483</v>
      </c>
      <c r="D45" s="4">
        <v>41</v>
      </c>
      <c r="E45" s="4">
        <v>10</v>
      </c>
      <c r="F45" s="4">
        <v>40</v>
      </c>
      <c r="G45" s="26">
        <f t="shared" ref="G45:G60" si="13">D45-F45</f>
        <v>1</v>
      </c>
      <c r="H45" s="4">
        <v>285</v>
      </c>
      <c r="I45" s="4">
        <v>227</v>
      </c>
      <c r="J45" s="26">
        <f t="shared" ref="J45:J60" si="14">H45-I45</f>
        <v>58</v>
      </c>
      <c r="K45" s="26">
        <f t="shared" ref="K45:K60" si="15">G45+J45</f>
        <v>59</v>
      </c>
      <c r="L45" s="4">
        <f>SUM(C45+K45)-3</f>
        <v>50539</v>
      </c>
      <c r="M45" s="4"/>
      <c r="N45" s="3"/>
      <c r="O45" s="3"/>
      <c r="P45" s="3"/>
      <c r="Q45" s="3"/>
    </row>
    <row r="46" spans="1:17" ht="8.25" customHeight="1" x14ac:dyDescent="0.15">
      <c r="A46" s="5">
        <v>403</v>
      </c>
      <c r="B46" s="1" t="s">
        <v>49</v>
      </c>
      <c r="C46" s="4">
        <v>165992</v>
      </c>
      <c r="D46" s="4">
        <v>138</v>
      </c>
      <c r="E46" s="4">
        <v>17</v>
      </c>
      <c r="F46" s="4">
        <v>135</v>
      </c>
      <c r="G46" s="26">
        <f t="shared" si="13"/>
        <v>3</v>
      </c>
      <c r="H46" s="4">
        <v>976</v>
      </c>
      <c r="I46" s="4">
        <v>915</v>
      </c>
      <c r="J46" s="26">
        <f t="shared" si="14"/>
        <v>61</v>
      </c>
      <c r="K46" s="26">
        <f t="shared" si="15"/>
        <v>64</v>
      </c>
      <c r="L46" s="4">
        <f>SUM(C46+K46)-2</f>
        <v>166054</v>
      </c>
      <c r="M46" s="4"/>
      <c r="N46" s="3"/>
      <c r="O46" s="3"/>
      <c r="P46" s="3"/>
      <c r="Q46" s="3"/>
    </row>
    <row r="47" spans="1:17" ht="8.25" customHeight="1" x14ac:dyDescent="0.15">
      <c r="A47" s="5">
        <v>404</v>
      </c>
      <c r="B47" s="1" t="s">
        <v>50</v>
      </c>
      <c r="C47" s="4">
        <v>163830</v>
      </c>
      <c r="D47" s="4">
        <v>153</v>
      </c>
      <c r="E47" s="4">
        <v>15</v>
      </c>
      <c r="F47" s="4">
        <v>119</v>
      </c>
      <c r="G47" s="26">
        <f t="shared" si="13"/>
        <v>34</v>
      </c>
      <c r="H47" s="4">
        <v>720</v>
      </c>
      <c r="I47" s="4">
        <v>922</v>
      </c>
      <c r="J47" s="26">
        <f t="shared" si="14"/>
        <v>-202</v>
      </c>
      <c r="K47" s="26">
        <f t="shared" si="15"/>
        <v>-168</v>
      </c>
      <c r="L47" s="4">
        <f>SUM(C47+K47)-51</f>
        <v>163611</v>
      </c>
      <c r="M47" s="4"/>
      <c r="N47" s="3"/>
      <c r="O47" s="3"/>
      <c r="P47" s="3"/>
      <c r="Q47" s="3"/>
    </row>
    <row r="48" spans="1:17" ht="8.25" customHeight="1" x14ac:dyDescent="0.15">
      <c r="A48" s="5">
        <v>405</v>
      </c>
      <c r="B48" s="1" t="s">
        <v>51</v>
      </c>
      <c r="C48" s="4">
        <v>76228</v>
      </c>
      <c r="D48" s="4">
        <v>42</v>
      </c>
      <c r="E48" s="4">
        <v>7</v>
      </c>
      <c r="F48" s="4">
        <v>92</v>
      </c>
      <c r="G48" s="26">
        <f t="shared" si="13"/>
        <v>-50</v>
      </c>
      <c r="H48" s="4">
        <v>373</v>
      </c>
      <c r="I48" s="4">
        <v>404</v>
      </c>
      <c r="J48" s="26">
        <f t="shared" si="14"/>
        <v>-31</v>
      </c>
      <c r="K48" s="26">
        <f t="shared" si="15"/>
        <v>-81</v>
      </c>
      <c r="L48" s="4">
        <f>SUM(C48+K48)-1</f>
        <v>76146</v>
      </c>
      <c r="M48" s="4"/>
      <c r="N48" s="3"/>
      <c r="O48" s="3"/>
      <c r="P48" s="3"/>
      <c r="Q48" s="3"/>
    </row>
    <row r="49" spans="1:17" ht="9.9499999999999993" customHeight="1" x14ac:dyDescent="0.15">
      <c r="A49" s="5">
        <v>451</v>
      </c>
      <c r="B49" s="1" t="s">
        <v>52</v>
      </c>
      <c r="C49" s="4">
        <v>123393</v>
      </c>
      <c r="D49" s="4">
        <v>91</v>
      </c>
      <c r="E49" s="4">
        <v>3</v>
      </c>
      <c r="F49" s="4">
        <v>110</v>
      </c>
      <c r="G49" s="26">
        <f t="shared" si="13"/>
        <v>-19</v>
      </c>
      <c r="H49" s="4">
        <v>587</v>
      </c>
      <c r="I49" s="4">
        <v>515</v>
      </c>
      <c r="J49" s="26">
        <f t="shared" si="14"/>
        <v>72</v>
      </c>
      <c r="K49" s="26">
        <f t="shared" si="15"/>
        <v>53</v>
      </c>
      <c r="L49" s="4">
        <f>SUM(C49+K49)+1</f>
        <v>123447</v>
      </c>
      <c r="M49" s="4"/>
      <c r="N49" s="3"/>
      <c r="O49" s="3"/>
      <c r="P49" s="3"/>
      <c r="Q49" s="3"/>
    </row>
    <row r="50" spans="1:17" ht="8.25" customHeight="1" x14ac:dyDescent="0.15">
      <c r="A50" s="5">
        <v>452</v>
      </c>
      <c r="B50" s="1" t="s">
        <v>53</v>
      </c>
      <c r="C50" s="4">
        <v>190385</v>
      </c>
      <c r="D50" s="4">
        <v>128</v>
      </c>
      <c r="E50" s="4">
        <v>12</v>
      </c>
      <c r="F50" s="4">
        <v>167</v>
      </c>
      <c r="G50" s="26">
        <f t="shared" si="13"/>
        <v>-39</v>
      </c>
      <c r="H50" s="4">
        <v>662</v>
      </c>
      <c r="I50" s="4">
        <v>544</v>
      </c>
      <c r="J50" s="26">
        <f t="shared" si="14"/>
        <v>118</v>
      </c>
      <c r="K50" s="26">
        <f t="shared" si="15"/>
        <v>79</v>
      </c>
      <c r="L50" s="4">
        <f>SUM(C50+K50)-3</f>
        <v>190461</v>
      </c>
      <c r="M50" s="4"/>
      <c r="N50" s="3"/>
      <c r="O50" s="3"/>
      <c r="P50" s="3"/>
      <c r="Q50" s="3"/>
    </row>
    <row r="51" spans="1:17" ht="8.25" customHeight="1" x14ac:dyDescent="0.15">
      <c r="A51" s="5">
        <v>453</v>
      </c>
      <c r="B51" s="1" t="s">
        <v>54</v>
      </c>
      <c r="C51" s="4">
        <v>167900</v>
      </c>
      <c r="D51" s="4">
        <v>189</v>
      </c>
      <c r="E51" s="4">
        <v>22</v>
      </c>
      <c r="F51" s="4">
        <v>109</v>
      </c>
      <c r="G51" s="26">
        <f t="shared" si="13"/>
        <v>80</v>
      </c>
      <c r="H51" s="4">
        <v>1445</v>
      </c>
      <c r="I51" s="4">
        <v>1191</v>
      </c>
      <c r="J51" s="26">
        <f t="shared" si="14"/>
        <v>254</v>
      </c>
      <c r="K51" s="26">
        <f t="shared" si="15"/>
        <v>334</v>
      </c>
      <c r="L51" s="4">
        <f>SUM(C51+K51)-1</f>
        <v>168233</v>
      </c>
      <c r="M51" s="4"/>
      <c r="N51" s="3"/>
      <c r="O51" s="3"/>
      <c r="P51" s="3"/>
      <c r="Q51" s="3"/>
    </row>
    <row r="52" spans="1:17" ht="8.25" customHeight="1" x14ac:dyDescent="0.15">
      <c r="A52" s="5">
        <v>454</v>
      </c>
      <c r="B52" s="1" t="s">
        <v>55</v>
      </c>
      <c r="C52" s="4">
        <v>322646</v>
      </c>
      <c r="D52" s="4">
        <v>296</v>
      </c>
      <c r="E52" s="4">
        <v>40</v>
      </c>
      <c r="F52" s="4">
        <v>256</v>
      </c>
      <c r="G52" s="26">
        <f t="shared" si="13"/>
        <v>40</v>
      </c>
      <c r="H52" s="4">
        <v>1457</v>
      </c>
      <c r="I52" s="4">
        <v>1152</v>
      </c>
      <c r="J52" s="26">
        <f t="shared" si="14"/>
        <v>305</v>
      </c>
      <c r="K52" s="26">
        <f t="shared" si="15"/>
        <v>345</v>
      </c>
      <c r="L52" s="4">
        <f>SUM(C52+K52)+34</f>
        <v>323025</v>
      </c>
      <c r="M52" s="4"/>
      <c r="N52" s="3"/>
      <c r="O52" s="3"/>
      <c r="P52" s="3"/>
      <c r="Q52" s="3"/>
    </row>
    <row r="53" spans="1:17" ht="8.25" customHeight="1" x14ac:dyDescent="0.15">
      <c r="A53" s="5">
        <v>455</v>
      </c>
      <c r="B53" s="1" t="s">
        <v>76</v>
      </c>
      <c r="C53" s="4">
        <v>98567</v>
      </c>
      <c r="D53" s="4">
        <v>60</v>
      </c>
      <c r="E53" s="4">
        <v>1</v>
      </c>
      <c r="F53" s="4">
        <v>91</v>
      </c>
      <c r="G53" s="26">
        <f t="shared" si="13"/>
        <v>-31</v>
      </c>
      <c r="H53" s="4">
        <v>441</v>
      </c>
      <c r="I53" s="4">
        <v>320</v>
      </c>
      <c r="J53" s="26">
        <f t="shared" si="14"/>
        <v>121</v>
      </c>
      <c r="K53" s="26">
        <f t="shared" si="15"/>
        <v>90</v>
      </c>
      <c r="L53" s="4">
        <f>SUM(C53+K53)-1</f>
        <v>98656</v>
      </c>
      <c r="M53" s="4"/>
      <c r="N53" s="3"/>
      <c r="O53" s="3"/>
      <c r="P53" s="3"/>
      <c r="Q53" s="3"/>
    </row>
    <row r="54" spans="1:17" ht="8.25" customHeight="1" x14ac:dyDescent="0.15">
      <c r="A54" s="5">
        <v>456</v>
      </c>
      <c r="B54" s="1" t="s">
        <v>56</v>
      </c>
      <c r="C54" s="4">
        <v>135902</v>
      </c>
      <c r="D54" s="4">
        <v>115</v>
      </c>
      <c r="E54" s="4">
        <v>13</v>
      </c>
      <c r="F54" s="4">
        <v>108</v>
      </c>
      <c r="G54" s="26">
        <f t="shared" si="13"/>
        <v>7</v>
      </c>
      <c r="H54" s="4">
        <v>414</v>
      </c>
      <c r="I54" s="4">
        <v>323</v>
      </c>
      <c r="J54" s="26">
        <f t="shared" si="14"/>
        <v>91</v>
      </c>
      <c r="K54" s="26">
        <f t="shared" si="15"/>
        <v>98</v>
      </c>
      <c r="L54" s="4">
        <f>SUM(C54+K54)-2</f>
        <v>135998</v>
      </c>
      <c r="M54" s="4"/>
      <c r="N54" s="3"/>
      <c r="O54" s="3"/>
      <c r="P54" s="3"/>
      <c r="Q54" s="3"/>
    </row>
    <row r="55" spans="1:17" ht="8.25" customHeight="1" x14ac:dyDescent="0.15">
      <c r="A55" s="5">
        <v>457</v>
      </c>
      <c r="B55" s="1" t="s">
        <v>57</v>
      </c>
      <c r="C55" s="4">
        <v>168485</v>
      </c>
      <c r="D55" s="4">
        <v>131</v>
      </c>
      <c r="E55" s="4">
        <v>13</v>
      </c>
      <c r="F55" s="4">
        <v>176</v>
      </c>
      <c r="G55" s="26">
        <f t="shared" si="13"/>
        <v>-45</v>
      </c>
      <c r="H55" s="4">
        <v>610</v>
      </c>
      <c r="I55" s="4">
        <v>532</v>
      </c>
      <c r="J55" s="26">
        <f t="shared" si="14"/>
        <v>78</v>
      </c>
      <c r="K55" s="26">
        <f t="shared" si="15"/>
        <v>33</v>
      </c>
      <c r="L55" s="4">
        <f>SUM(C55+K55)-3</f>
        <v>168515</v>
      </c>
      <c r="M55" s="4"/>
      <c r="N55" s="3"/>
      <c r="O55" s="3"/>
      <c r="P55" s="3"/>
      <c r="Q55" s="3"/>
    </row>
    <row r="56" spans="1:17" ht="8.25" customHeight="1" x14ac:dyDescent="0.15">
      <c r="A56" s="5">
        <v>458</v>
      </c>
      <c r="B56" s="1" t="s">
        <v>58</v>
      </c>
      <c r="C56" s="4">
        <v>129869</v>
      </c>
      <c r="D56" s="4">
        <v>103</v>
      </c>
      <c r="E56" s="4">
        <v>12</v>
      </c>
      <c r="F56" s="4">
        <v>114</v>
      </c>
      <c r="G56" s="26">
        <f t="shared" si="13"/>
        <v>-11</v>
      </c>
      <c r="H56" s="4">
        <v>1380</v>
      </c>
      <c r="I56" s="4">
        <v>686</v>
      </c>
      <c r="J56" s="26">
        <f t="shared" si="14"/>
        <v>694</v>
      </c>
      <c r="K56" s="26">
        <f t="shared" si="15"/>
        <v>683</v>
      </c>
      <c r="L56" s="4">
        <f>SUM(C56+K56)-1</f>
        <v>130551</v>
      </c>
      <c r="M56" s="4"/>
      <c r="N56" s="3"/>
      <c r="O56" s="3"/>
      <c r="P56" s="3"/>
      <c r="Q56" s="3"/>
    </row>
    <row r="57" spans="1:17" ht="8.25" customHeight="1" x14ac:dyDescent="0.15">
      <c r="A57" s="5">
        <v>459</v>
      </c>
      <c r="B57" s="1" t="s">
        <v>59</v>
      </c>
      <c r="C57" s="4">
        <v>355489</v>
      </c>
      <c r="D57" s="4">
        <v>282</v>
      </c>
      <c r="E57" s="4">
        <v>28</v>
      </c>
      <c r="F57" s="4">
        <v>280</v>
      </c>
      <c r="G57" s="26">
        <f t="shared" si="13"/>
        <v>2</v>
      </c>
      <c r="H57" s="4">
        <v>1775</v>
      </c>
      <c r="I57" s="4">
        <v>1481</v>
      </c>
      <c r="J57" s="26">
        <f t="shared" si="14"/>
        <v>294</v>
      </c>
      <c r="K57" s="26">
        <f t="shared" si="15"/>
        <v>296</v>
      </c>
      <c r="L57" s="4">
        <f>SUM(C57+K57)-7</f>
        <v>355778</v>
      </c>
      <c r="M57" s="4"/>
      <c r="N57" s="3"/>
      <c r="O57" s="3"/>
      <c r="P57" s="3"/>
      <c r="Q57" s="3"/>
    </row>
    <row r="58" spans="1:17" ht="8.25" customHeight="1" x14ac:dyDescent="0.15">
      <c r="A58" s="5">
        <v>460</v>
      </c>
      <c r="B58" s="1" t="s">
        <v>60</v>
      </c>
      <c r="C58" s="4">
        <v>140596</v>
      </c>
      <c r="D58" s="4">
        <v>124</v>
      </c>
      <c r="E58" s="4">
        <v>17</v>
      </c>
      <c r="F58" s="4">
        <v>84</v>
      </c>
      <c r="G58" s="26">
        <f t="shared" si="13"/>
        <v>40</v>
      </c>
      <c r="H58" s="4">
        <v>2967</v>
      </c>
      <c r="I58" s="4">
        <v>522</v>
      </c>
      <c r="J58" s="36">
        <f t="shared" si="14"/>
        <v>2445</v>
      </c>
      <c r="K58" s="36">
        <f t="shared" si="15"/>
        <v>2485</v>
      </c>
      <c r="L58" s="4">
        <f>SUM(C58+K58)+7</f>
        <v>143088</v>
      </c>
      <c r="M58" s="4"/>
      <c r="N58" s="3"/>
      <c r="O58" s="3"/>
      <c r="P58" s="3"/>
      <c r="Q58" s="3"/>
    </row>
    <row r="59" spans="1:17" ht="8.25" customHeight="1" x14ac:dyDescent="0.15">
      <c r="A59" s="5">
        <v>461</v>
      </c>
      <c r="B59" s="1" t="s">
        <v>61</v>
      </c>
      <c r="C59" s="4">
        <v>89105</v>
      </c>
      <c r="D59" s="4">
        <v>61</v>
      </c>
      <c r="E59" s="4">
        <v>9</v>
      </c>
      <c r="F59" s="4">
        <v>83</v>
      </c>
      <c r="G59" s="26">
        <f t="shared" si="13"/>
        <v>-22</v>
      </c>
      <c r="H59" s="4">
        <v>328</v>
      </c>
      <c r="I59" s="4">
        <v>314</v>
      </c>
      <c r="J59" s="26">
        <f t="shared" si="14"/>
        <v>14</v>
      </c>
      <c r="K59" s="26">
        <f t="shared" si="15"/>
        <v>-8</v>
      </c>
      <c r="L59" s="4">
        <f>SUM(C59+K59)+1</f>
        <v>89098</v>
      </c>
      <c r="M59" s="4"/>
      <c r="N59" s="3"/>
      <c r="O59" s="3"/>
      <c r="P59" s="3"/>
      <c r="Q59" s="3"/>
    </row>
    <row r="60" spans="1:17" ht="8.25" customHeight="1" x14ac:dyDescent="0.15">
      <c r="A60" s="5">
        <v>462</v>
      </c>
      <c r="B60" s="1" t="s">
        <v>96</v>
      </c>
      <c r="C60" s="4">
        <v>56991</v>
      </c>
      <c r="D60" s="4">
        <v>31</v>
      </c>
      <c r="E60" s="4">
        <v>3</v>
      </c>
      <c r="F60" s="4">
        <v>47</v>
      </c>
      <c r="G60" s="26">
        <f t="shared" si="13"/>
        <v>-16</v>
      </c>
      <c r="H60" s="4">
        <v>241</v>
      </c>
      <c r="I60" s="4">
        <v>184</v>
      </c>
      <c r="J60" s="26">
        <f t="shared" si="14"/>
        <v>57</v>
      </c>
      <c r="K60" s="26">
        <f t="shared" si="15"/>
        <v>41</v>
      </c>
      <c r="L60" s="4">
        <f>SUM(C60+K60)-1</f>
        <v>57031</v>
      </c>
      <c r="M60" s="4"/>
      <c r="N60" s="3"/>
      <c r="O60" s="21"/>
      <c r="P60" s="3"/>
      <c r="Q60" s="3"/>
    </row>
    <row r="61" spans="1:17" s="9" customFormat="1" ht="11.1" customHeight="1" x14ac:dyDescent="0.15">
      <c r="A61" s="17">
        <v>4</v>
      </c>
      <c r="B61" s="18" t="s">
        <v>62</v>
      </c>
      <c r="C61" s="19">
        <f>SUM(C44:C60)</f>
        <v>2513178</v>
      </c>
      <c r="D61" s="19">
        <f t="shared" ref="D61:L61" si="16">SUM(D44:D60)</f>
        <v>2043</v>
      </c>
      <c r="E61" s="19">
        <f t="shared" si="16"/>
        <v>235</v>
      </c>
      <c r="F61" s="19">
        <f t="shared" si="16"/>
        <v>2071</v>
      </c>
      <c r="G61" s="27">
        <f t="shared" si="16"/>
        <v>-28</v>
      </c>
      <c r="H61" s="19">
        <f t="shared" si="16"/>
        <v>15101</v>
      </c>
      <c r="I61" s="19">
        <f t="shared" si="16"/>
        <v>10624</v>
      </c>
      <c r="J61" s="28">
        <f t="shared" si="16"/>
        <v>4477</v>
      </c>
      <c r="K61" s="32">
        <f t="shared" si="16"/>
        <v>4449</v>
      </c>
      <c r="L61" s="19">
        <f t="shared" si="16"/>
        <v>2517588</v>
      </c>
      <c r="M61" s="10"/>
      <c r="N61" s="3"/>
      <c r="O61" s="11"/>
      <c r="P61" s="11"/>
      <c r="Q61" s="11"/>
    </row>
    <row r="62" spans="1:17" ht="3" customHeight="1" x14ac:dyDescent="0.15">
      <c r="A62" s="5"/>
      <c r="C62" s="30"/>
      <c r="D62" s="4"/>
      <c r="E62" s="4"/>
      <c r="F62" s="4"/>
      <c r="G62" s="7"/>
      <c r="H62" s="4"/>
      <c r="I62" s="4"/>
      <c r="J62" s="29"/>
      <c r="K62" s="29"/>
      <c r="L62" s="4"/>
      <c r="N62" s="3"/>
      <c r="O62" s="3"/>
      <c r="Q62" s="3"/>
    </row>
    <row r="63" spans="1:17" s="18" customFormat="1" ht="9.6" customHeight="1" x14ac:dyDescent="0.2">
      <c r="A63" s="17"/>
      <c r="B63" s="18" t="s">
        <v>63</v>
      </c>
      <c r="C63" s="19">
        <f>SUM(C61+C43+C31+C22)</f>
        <v>7956541</v>
      </c>
      <c r="D63" s="19">
        <f>D22+D31+D43+D61</f>
        <v>6161</v>
      </c>
      <c r="E63" s="19">
        <f>E22+E31+E43+E61</f>
        <v>688</v>
      </c>
      <c r="F63" s="19">
        <f>F22+F31+F43+F61</f>
        <v>6874</v>
      </c>
      <c r="G63" s="31">
        <f>SUM(G22+G31+G43+G61)</f>
        <v>-713</v>
      </c>
      <c r="H63" s="19">
        <f>H22+H31+H43+H61</f>
        <v>37144</v>
      </c>
      <c r="I63" s="19">
        <f>I22+I31+I43+I61</f>
        <v>30257</v>
      </c>
      <c r="J63" s="28">
        <f>SUM(J22+J31+J43+J61)</f>
        <v>6887</v>
      </c>
      <c r="K63" s="28">
        <f>SUM(K22+K31+K43+K61)</f>
        <v>6174</v>
      </c>
      <c r="L63" s="19">
        <f>SUM(L61+L43+L31+L22)</f>
        <v>7962523</v>
      </c>
      <c r="M63" s="19"/>
      <c r="N63" s="21"/>
      <c r="O63" s="20"/>
      <c r="P63" s="20"/>
      <c r="Q63" s="20"/>
    </row>
    <row r="64" spans="1:17" s="15" customFormat="1" ht="3" customHeight="1" x14ac:dyDescent="0.15">
      <c r="A64" s="14"/>
      <c r="C64" s="33"/>
      <c r="D64" s="33"/>
      <c r="E64" s="33"/>
      <c r="F64" s="33"/>
      <c r="G64" s="33"/>
      <c r="H64" s="33"/>
      <c r="I64" s="33"/>
      <c r="J64" s="28"/>
      <c r="K64" s="28"/>
      <c r="L64" s="33"/>
      <c r="M64" s="4"/>
      <c r="N64" s="3"/>
      <c r="O64" s="3"/>
      <c r="P64" s="16"/>
      <c r="Q64" s="16"/>
    </row>
    <row r="65" spans="1:17" s="9" customFormat="1" ht="9.6" customHeight="1" x14ac:dyDescent="0.15">
      <c r="A65" s="8"/>
      <c r="B65" s="9" t="s">
        <v>64</v>
      </c>
      <c r="C65" s="19">
        <v>3930588</v>
      </c>
      <c r="D65" s="19">
        <v>3178</v>
      </c>
      <c r="E65" s="19">
        <v>354</v>
      </c>
      <c r="F65" s="19">
        <v>3384</v>
      </c>
      <c r="G65" s="31">
        <f>SUM(D65-F65)</f>
        <v>-206</v>
      </c>
      <c r="H65" s="19">
        <v>19543</v>
      </c>
      <c r="I65" s="19">
        <v>16795</v>
      </c>
      <c r="J65" s="28">
        <f>SUM(H65-I65)</f>
        <v>2748</v>
      </c>
      <c r="K65" s="28">
        <f>SUM(G65+J65)</f>
        <v>2542</v>
      </c>
      <c r="L65" s="19">
        <f>SUM(C65+K65)-134</f>
        <v>3932996</v>
      </c>
      <c r="M65" s="10"/>
      <c r="N65" s="3"/>
      <c r="O65" s="11"/>
      <c r="P65" s="11"/>
      <c r="Q65" s="11"/>
    </row>
    <row r="66" spans="1:17" s="9" customFormat="1" ht="9.6" customHeight="1" x14ac:dyDescent="0.15">
      <c r="A66" s="8"/>
      <c r="B66" s="9" t="s">
        <v>65</v>
      </c>
      <c r="C66" s="19">
        <v>4025953</v>
      </c>
      <c r="D66" s="19">
        <v>2983</v>
      </c>
      <c r="E66" s="19">
        <v>334</v>
      </c>
      <c r="F66" s="19">
        <v>3490</v>
      </c>
      <c r="G66" s="31">
        <f>SUM(D66-F66)</f>
        <v>-507</v>
      </c>
      <c r="H66" s="19">
        <v>17601</v>
      </c>
      <c r="I66" s="19">
        <v>13462</v>
      </c>
      <c r="J66" s="28">
        <f>SUM(H66-I66)</f>
        <v>4139</v>
      </c>
      <c r="K66" s="28">
        <f>SUM(G66+J66)</f>
        <v>3632</v>
      </c>
      <c r="L66" s="19">
        <f>SUM(C66+K66)-58</f>
        <v>4029527</v>
      </c>
      <c r="M66" s="10"/>
      <c r="N66" s="3"/>
      <c r="O66" s="11"/>
      <c r="P66" s="11"/>
      <c r="Q66" s="11"/>
    </row>
    <row r="67" spans="1:17" s="18" customFormat="1" ht="11.45" customHeight="1" x14ac:dyDescent="0.2">
      <c r="A67" s="17"/>
      <c r="C67" s="37" t="s">
        <v>70</v>
      </c>
      <c r="D67" s="37"/>
      <c r="E67" s="37"/>
      <c r="F67" s="37"/>
      <c r="G67" s="37"/>
      <c r="H67" s="37"/>
      <c r="I67" s="37"/>
      <c r="J67" s="37"/>
      <c r="K67" s="37"/>
      <c r="L67" s="37"/>
      <c r="O67" s="20"/>
      <c r="Q67" s="20"/>
    </row>
    <row r="68" spans="1:17" ht="8.25" customHeight="1" x14ac:dyDescent="0.15">
      <c r="A68" s="12" t="s">
        <v>11</v>
      </c>
      <c r="B68" s="1" t="s">
        <v>77</v>
      </c>
      <c r="C68" s="4">
        <v>51347</v>
      </c>
      <c r="D68" s="4">
        <v>37</v>
      </c>
      <c r="E68" s="4">
        <v>6</v>
      </c>
      <c r="F68" s="4">
        <v>59</v>
      </c>
      <c r="G68" s="26">
        <f>D68-F68</f>
        <v>-22</v>
      </c>
      <c r="H68" s="4">
        <v>254</v>
      </c>
      <c r="I68" s="4">
        <v>232</v>
      </c>
      <c r="J68" s="26">
        <f>H68-I68</f>
        <v>22</v>
      </c>
      <c r="K68" s="26">
        <f>G68+J68</f>
        <v>0</v>
      </c>
      <c r="L68" s="4">
        <f>SUM(C68+K68)+1</f>
        <v>51348</v>
      </c>
      <c r="M68" s="4"/>
      <c r="N68" s="3"/>
      <c r="O68" s="3"/>
      <c r="P68" s="3"/>
      <c r="Q68" s="3"/>
    </row>
    <row r="69" spans="1:17" ht="8.25" customHeight="1" x14ac:dyDescent="0.15">
      <c r="A69" s="12" t="s">
        <v>12</v>
      </c>
      <c r="B69" s="1" t="s">
        <v>97</v>
      </c>
      <c r="C69" s="4">
        <v>49789</v>
      </c>
      <c r="D69" s="4">
        <v>44</v>
      </c>
      <c r="E69" s="4">
        <v>2</v>
      </c>
      <c r="F69" s="4">
        <v>46</v>
      </c>
      <c r="G69" s="26">
        <f t="shared" ref="G69:G82" si="17">D69-F69</f>
        <v>-2</v>
      </c>
      <c r="H69" s="4">
        <v>232</v>
      </c>
      <c r="I69" s="4">
        <v>213</v>
      </c>
      <c r="J69" s="26">
        <f t="shared" ref="J69:J82" si="18">H69-I69</f>
        <v>19</v>
      </c>
      <c r="K69" s="26">
        <f t="shared" ref="K69:K82" si="19">G69+J69</f>
        <v>17</v>
      </c>
      <c r="L69" s="4">
        <f>SUM(C69+K69)-2</f>
        <v>49804</v>
      </c>
      <c r="M69" s="4"/>
      <c r="N69" s="3"/>
      <c r="O69" s="3"/>
      <c r="P69" s="3"/>
      <c r="Q69" s="3"/>
    </row>
    <row r="70" spans="1:17" ht="8.25" customHeight="1" x14ac:dyDescent="0.15">
      <c r="A70" s="12" t="s">
        <v>13</v>
      </c>
      <c r="B70" s="1" t="s">
        <v>88</v>
      </c>
      <c r="C70" s="4">
        <v>52455</v>
      </c>
      <c r="D70" s="4">
        <v>49</v>
      </c>
      <c r="E70" s="4">
        <v>3</v>
      </c>
      <c r="F70" s="4">
        <v>46</v>
      </c>
      <c r="G70" s="26">
        <f t="shared" si="17"/>
        <v>3</v>
      </c>
      <c r="H70" s="4">
        <v>208</v>
      </c>
      <c r="I70" s="4">
        <v>230</v>
      </c>
      <c r="J70" s="26">
        <f t="shared" si="18"/>
        <v>-22</v>
      </c>
      <c r="K70" s="26">
        <f t="shared" si="19"/>
        <v>-19</v>
      </c>
      <c r="L70" s="4">
        <f t="shared" ref="L70:L81" si="20">SUM(C70+K70)</f>
        <v>52436</v>
      </c>
      <c r="M70" s="4"/>
      <c r="N70" s="3"/>
      <c r="O70" s="3"/>
      <c r="P70" s="3"/>
      <c r="Q70" s="3"/>
    </row>
    <row r="71" spans="1:17" ht="8.25" customHeight="1" x14ac:dyDescent="0.15">
      <c r="A71" s="12" t="s">
        <v>79</v>
      </c>
      <c r="B71" s="1" t="s">
        <v>66</v>
      </c>
      <c r="C71" s="4">
        <v>119005</v>
      </c>
      <c r="D71" s="4">
        <v>94</v>
      </c>
      <c r="E71" s="4">
        <v>15</v>
      </c>
      <c r="F71" s="4">
        <v>85</v>
      </c>
      <c r="G71" s="26">
        <f t="shared" si="17"/>
        <v>9</v>
      </c>
      <c r="H71" s="4">
        <v>735</v>
      </c>
      <c r="I71" s="4">
        <v>771</v>
      </c>
      <c r="J71" s="26">
        <f t="shared" si="18"/>
        <v>-36</v>
      </c>
      <c r="K71" s="26">
        <f t="shared" si="19"/>
        <v>-27</v>
      </c>
      <c r="L71" s="4">
        <f>SUM(C71+K71)-22</f>
        <v>118956</v>
      </c>
      <c r="M71" s="4"/>
      <c r="N71" s="3"/>
      <c r="O71" s="3"/>
      <c r="P71" s="3"/>
      <c r="Q71" s="3"/>
    </row>
    <row r="72" spans="1:17" ht="8.25" customHeight="1" x14ac:dyDescent="0.15">
      <c r="A72" s="12" t="s">
        <v>14</v>
      </c>
      <c r="B72" s="1" t="s">
        <v>72</v>
      </c>
      <c r="C72" s="4">
        <v>60796</v>
      </c>
      <c r="D72" s="4">
        <v>53</v>
      </c>
      <c r="E72" s="4">
        <v>7</v>
      </c>
      <c r="F72" s="4">
        <v>47</v>
      </c>
      <c r="G72" s="26">
        <f t="shared" si="17"/>
        <v>6</v>
      </c>
      <c r="H72" s="4">
        <v>289</v>
      </c>
      <c r="I72" s="4">
        <v>332</v>
      </c>
      <c r="J72" s="26">
        <f t="shared" si="18"/>
        <v>-43</v>
      </c>
      <c r="K72" s="26">
        <f t="shared" si="19"/>
        <v>-37</v>
      </c>
      <c r="L72" s="4">
        <f>SUM(C72+K72)-1</f>
        <v>60758</v>
      </c>
      <c r="M72" s="4"/>
      <c r="N72" s="3"/>
      <c r="O72" s="3"/>
      <c r="P72" s="3"/>
      <c r="Q72" s="3"/>
    </row>
    <row r="73" spans="1:17" ht="8.25" customHeight="1" x14ac:dyDescent="0.15">
      <c r="A73" s="12" t="s">
        <v>15</v>
      </c>
      <c r="B73" s="1" t="s">
        <v>93</v>
      </c>
      <c r="C73" s="4">
        <v>53511</v>
      </c>
      <c r="D73" s="4">
        <v>46</v>
      </c>
      <c r="E73" s="4">
        <v>4</v>
      </c>
      <c r="F73" s="4">
        <v>42</v>
      </c>
      <c r="G73" s="26">
        <f t="shared" si="17"/>
        <v>4</v>
      </c>
      <c r="H73" s="4">
        <v>298</v>
      </c>
      <c r="I73" s="4">
        <v>247</v>
      </c>
      <c r="J73" s="26">
        <f t="shared" si="18"/>
        <v>51</v>
      </c>
      <c r="K73" s="26">
        <f t="shared" si="19"/>
        <v>55</v>
      </c>
      <c r="L73" s="4">
        <f t="shared" si="20"/>
        <v>53566</v>
      </c>
      <c r="M73" s="4"/>
      <c r="N73" s="3"/>
      <c r="O73" s="3"/>
      <c r="P73" s="3"/>
      <c r="Q73" s="3"/>
    </row>
    <row r="74" spans="1:17" ht="8.25" customHeight="1" x14ac:dyDescent="0.15">
      <c r="A74" s="12" t="s">
        <v>16</v>
      </c>
      <c r="B74" s="1" t="s">
        <v>67</v>
      </c>
      <c r="C74" s="4">
        <v>56932</v>
      </c>
      <c r="D74" s="4">
        <v>45</v>
      </c>
      <c r="E74" s="4">
        <v>10</v>
      </c>
      <c r="F74" s="4">
        <v>50</v>
      </c>
      <c r="G74" s="26">
        <f t="shared" si="17"/>
        <v>-5</v>
      </c>
      <c r="H74" s="4">
        <v>306</v>
      </c>
      <c r="I74" s="4">
        <v>220</v>
      </c>
      <c r="J74" s="26">
        <f t="shared" si="18"/>
        <v>86</v>
      </c>
      <c r="K74" s="26">
        <f t="shared" si="19"/>
        <v>81</v>
      </c>
      <c r="L74" s="4">
        <f>SUM(C74+K74)-1</f>
        <v>57012</v>
      </c>
      <c r="M74" s="4"/>
      <c r="N74" s="3"/>
      <c r="O74" s="3"/>
      <c r="P74" s="3"/>
      <c r="Q74" s="3"/>
    </row>
    <row r="75" spans="1:17" ht="8.25" customHeight="1" x14ac:dyDescent="0.15">
      <c r="A75" s="12" t="s">
        <v>17</v>
      </c>
      <c r="B75" s="1" t="s">
        <v>73</v>
      </c>
      <c r="C75" s="4">
        <v>101672</v>
      </c>
      <c r="D75" s="4">
        <v>87</v>
      </c>
      <c r="E75" s="4">
        <v>16</v>
      </c>
      <c r="F75" s="4">
        <v>105</v>
      </c>
      <c r="G75" s="26">
        <f t="shared" si="17"/>
        <v>-18</v>
      </c>
      <c r="H75" s="4">
        <v>515</v>
      </c>
      <c r="I75" s="4">
        <v>477</v>
      </c>
      <c r="J75" s="26">
        <f t="shared" si="18"/>
        <v>38</v>
      </c>
      <c r="K75" s="26">
        <f t="shared" si="19"/>
        <v>20</v>
      </c>
      <c r="L75" s="4">
        <f>SUM(C75+K75)-10</f>
        <v>101682</v>
      </c>
      <c r="M75" s="4"/>
      <c r="N75" s="3"/>
      <c r="O75" s="3"/>
      <c r="P75" s="3"/>
      <c r="Q75" s="3"/>
    </row>
    <row r="76" spans="1:17" ht="8.25" customHeight="1" x14ac:dyDescent="0.15">
      <c r="A76" s="12" t="s">
        <v>18</v>
      </c>
      <c r="B76" s="1" t="s">
        <v>75</v>
      </c>
      <c r="C76" s="4">
        <v>69581</v>
      </c>
      <c r="D76" s="4">
        <v>45</v>
      </c>
      <c r="E76" s="4">
        <v>9</v>
      </c>
      <c r="F76" s="4">
        <v>63</v>
      </c>
      <c r="G76" s="26">
        <f t="shared" si="17"/>
        <v>-18</v>
      </c>
      <c r="H76" s="4">
        <v>373</v>
      </c>
      <c r="I76" s="4">
        <v>344</v>
      </c>
      <c r="J76" s="26">
        <f t="shared" si="18"/>
        <v>29</v>
      </c>
      <c r="K76" s="26">
        <f t="shared" si="19"/>
        <v>11</v>
      </c>
      <c r="L76" s="4">
        <f>SUM(C76+K76)-3</f>
        <v>69589</v>
      </c>
      <c r="M76" s="4"/>
      <c r="N76" s="3"/>
      <c r="O76" s="3"/>
      <c r="P76" s="3"/>
      <c r="Q76" s="3"/>
    </row>
    <row r="77" spans="1:17" ht="8.25" customHeight="1" x14ac:dyDescent="0.15">
      <c r="A77" s="12" t="s">
        <v>19</v>
      </c>
      <c r="B77" s="1" t="s">
        <v>78</v>
      </c>
      <c r="C77" s="4">
        <v>48538</v>
      </c>
      <c r="D77" s="4">
        <v>28</v>
      </c>
      <c r="E77" s="4">
        <v>3</v>
      </c>
      <c r="F77" s="4">
        <v>54</v>
      </c>
      <c r="G77" s="26">
        <f t="shared" si="17"/>
        <v>-26</v>
      </c>
      <c r="H77" s="4">
        <v>183</v>
      </c>
      <c r="I77" s="4">
        <v>196</v>
      </c>
      <c r="J77" s="26">
        <f t="shared" si="18"/>
        <v>-13</v>
      </c>
      <c r="K77" s="26">
        <f t="shared" si="19"/>
        <v>-39</v>
      </c>
      <c r="L77" s="4">
        <f>SUM(C77+K77)+7</f>
        <v>48506</v>
      </c>
      <c r="M77" s="4"/>
      <c r="N77" s="3"/>
      <c r="O77" s="3"/>
      <c r="P77" s="3"/>
      <c r="Q77" s="3"/>
    </row>
    <row r="78" spans="1:17" ht="8.25" customHeight="1" x14ac:dyDescent="0.15">
      <c r="A78" s="12" t="s">
        <v>20</v>
      </c>
      <c r="B78" s="1" t="s">
        <v>68</v>
      </c>
      <c r="C78" s="4">
        <v>74647</v>
      </c>
      <c r="D78" s="4">
        <v>57</v>
      </c>
      <c r="E78" s="4">
        <v>5</v>
      </c>
      <c r="F78" s="4">
        <v>57</v>
      </c>
      <c r="G78" s="26">
        <f t="shared" si="17"/>
        <v>0</v>
      </c>
      <c r="H78" s="4">
        <v>477</v>
      </c>
      <c r="I78" s="4">
        <v>475</v>
      </c>
      <c r="J78" s="26">
        <f t="shared" si="18"/>
        <v>2</v>
      </c>
      <c r="K78" s="26">
        <f t="shared" si="19"/>
        <v>2</v>
      </c>
      <c r="L78" s="4">
        <f>SUM(C78+K78)+1</f>
        <v>74650</v>
      </c>
      <c r="M78" s="4"/>
      <c r="N78" s="3"/>
      <c r="O78" s="3"/>
      <c r="P78" s="3"/>
      <c r="Q78" s="3"/>
    </row>
    <row r="79" spans="1:17" ht="8.25" customHeight="1" x14ac:dyDescent="0.15">
      <c r="A79" s="12" t="s">
        <v>21</v>
      </c>
      <c r="B79" s="1" t="s">
        <v>69</v>
      </c>
      <c r="C79" s="4">
        <v>47424</v>
      </c>
      <c r="D79" s="4">
        <v>34</v>
      </c>
      <c r="E79" s="4">
        <v>5</v>
      </c>
      <c r="F79" s="4">
        <v>37</v>
      </c>
      <c r="G79" s="26">
        <f t="shared" si="17"/>
        <v>-3</v>
      </c>
      <c r="H79" s="4">
        <v>275</v>
      </c>
      <c r="I79" s="4">
        <v>335</v>
      </c>
      <c r="J79" s="26">
        <f t="shared" si="18"/>
        <v>-60</v>
      </c>
      <c r="K79" s="26">
        <f t="shared" si="19"/>
        <v>-63</v>
      </c>
      <c r="L79" s="4">
        <f>SUM(C79+K79)-1</f>
        <v>47360</v>
      </c>
      <c r="M79" s="4"/>
      <c r="N79" s="3"/>
      <c r="O79" s="3"/>
      <c r="P79" s="3"/>
      <c r="Q79" s="3"/>
    </row>
    <row r="80" spans="1:17" ht="8.25" customHeight="1" x14ac:dyDescent="0.15">
      <c r="A80" s="12" t="s">
        <v>22</v>
      </c>
      <c r="B80" s="1" t="s">
        <v>89</v>
      </c>
      <c r="C80" s="4">
        <v>53946</v>
      </c>
      <c r="D80" s="4">
        <v>58</v>
      </c>
      <c r="E80" s="4">
        <v>8</v>
      </c>
      <c r="F80" s="4">
        <v>40</v>
      </c>
      <c r="G80" s="26">
        <f t="shared" si="17"/>
        <v>18</v>
      </c>
      <c r="H80" s="4">
        <v>246</v>
      </c>
      <c r="I80" s="4">
        <v>222</v>
      </c>
      <c r="J80" s="26">
        <f t="shared" si="18"/>
        <v>24</v>
      </c>
      <c r="K80" s="26">
        <f t="shared" si="19"/>
        <v>42</v>
      </c>
      <c r="L80" s="4">
        <f t="shared" si="20"/>
        <v>53988</v>
      </c>
      <c r="M80" s="4"/>
      <c r="N80" s="3"/>
      <c r="O80" s="3"/>
      <c r="P80" s="3"/>
      <c r="Q80" s="3"/>
    </row>
    <row r="81" spans="1:17" ht="8.25" customHeight="1" x14ac:dyDescent="0.15">
      <c r="A81" s="12" t="s">
        <v>23</v>
      </c>
      <c r="B81" s="1" t="s">
        <v>90</v>
      </c>
      <c r="C81" s="4">
        <v>53333</v>
      </c>
      <c r="D81" s="4">
        <v>47</v>
      </c>
      <c r="E81" s="4">
        <v>7</v>
      </c>
      <c r="F81" s="4">
        <v>44</v>
      </c>
      <c r="G81" s="26">
        <f t="shared" si="17"/>
        <v>3</v>
      </c>
      <c r="H81" s="4">
        <v>211</v>
      </c>
      <c r="I81" s="4">
        <v>181</v>
      </c>
      <c r="J81" s="26">
        <f t="shared" si="18"/>
        <v>30</v>
      </c>
      <c r="K81" s="26">
        <f t="shared" si="19"/>
        <v>33</v>
      </c>
      <c r="L81" s="4">
        <f t="shared" si="20"/>
        <v>53366</v>
      </c>
      <c r="M81" s="4"/>
      <c r="N81" s="3"/>
      <c r="O81" s="3"/>
      <c r="P81" s="3"/>
      <c r="Q81" s="3"/>
    </row>
    <row r="82" spans="1:17" ht="8.25" customHeight="1" x14ac:dyDescent="0.15">
      <c r="A82" s="12" t="s">
        <v>24</v>
      </c>
      <c r="B82" s="1" t="s">
        <v>98</v>
      </c>
      <c r="C82" s="4">
        <v>46227</v>
      </c>
      <c r="D82" s="4">
        <v>45</v>
      </c>
      <c r="E82" s="4">
        <v>4</v>
      </c>
      <c r="F82" s="4">
        <v>29</v>
      </c>
      <c r="G82" s="26">
        <f t="shared" si="17"/>
        <v>16</v>
      </c>
      <c r="H82" s="4">
        <v>177</v>
      </c>
      <c r="I82" s="4">
        <v>155</v>
      </c>
      <c r="J82" s="26">
        <f t="shared" si="18"/>
        <v>22</v>
      </c>
      <c r="K82" s="26">
        <f t="shared" si="19"/>
        <v>38</v>
      </c>
      <c r="L82" s="4">
        <f>SUM(C82+K82)-1</f>
        <v>46264</v>
      </c>
      <c r="M82" s="4"/>
      <c r="N82" s="3"/>
      <c r="O82" s="3"/>
      <c r="P82" s="3"/>
      <c r="Q82" s="3"/>
    </row>
    <row r="83" spans="1:17" x14ac:dyDescent="0.1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7" ht="16.5" customHeight="1" x14ac:dyDescent="0.15">
      <c r="A84" s="38" t="s">
        <v>99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7" x14ac:dyDescent="0.15">
      <c r="G85" s="4"/>
    </row>
    <row r="86" spans="1:17" s="15" customFormat="1" x14ac:dyDescent="0.15">
      <c r="A86" s="1"/>
      <c r="C86" s="1"/>
      <c r="D86" s="1"/>
      <c r="E86" s="1"/>
      <c r="F86" s="1"/>
      <c r="G86" s="4"/>
      <c r="H86" s="1"/>
      <c r="I86" s="1"/>
      <c r="J86" s="1"/>
      <c r="K86" s="1"/>
      <c r="L86" s="1"/>
    </row>
    <row r="87" spans="1:17" s="15" customFormat="1" x14ac:dyDescent="0.15">
      <c r="A87" s="1"/>
      <c r="C87" s="16"/>
      <c r="D87" s="16"/>
      <c r="E87" s="16"/>
      <c r="F87" s="16"/>
      <c r="G87" s="16"/>
      <c r="H87" s="3"/>
      <c r="I87" s="3"/>
      <c r="J87" s="16"/>
      <c r="K87" s="16"/>
      <c r="L87" s="16"/>
    </row>
    <row r="88" spans="1:17" x14ac:dyDescent="0.15">
      <c r="C88" s="16"/>
      <c r="D88" s="16"/>
      <c r="E88" s="16"/>
      <c r="F88" s="16"/>
      <c r="G88" s="16"/>
      <c r="H88" s="3"/>
      <c r="I88" s="3"/>
      <c r="J88" s="16"/>
      <c r="K88" s="16"/>
      <c r="L88" s="16"/>
    </row>
    <row r="89" spans="1:17" x14ac:dyDescent="0.15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7" x14ac:dyDescent="0.15">
      <c r="G90" s="4"/>
    </row>
    <row r="91" spans="1:17" x14ac:dyDescent="0.15">
      <c r="G91" s="4"/>
    </row>
    <row r="92" spans="1:17" x14ac:dyDescent="0.15">
      <c r="G92" s="4"/>
    </row>
    <row r="93" spans="1:17" x14ac:dyDescent="0.15">
      <c r="G93" s="4"/>
    </row>
    <row r="94" spans="1:17" x14ac:dyDescent="0.15">
      <c r="G94" s="4"/>
    </row>
    <row r="95" spans="1:17" x14ac:dyDescent="0.15">
      <c r="G95" s="4"/>
    </row>
    <row r="96" spans="1:17" x14ac:dyDescent="0.15">
      <c r="G96" s="4"/>
    </row>
    <row r="97" spans="7:7" x14ac:dyDescent="0.15">
      <c r="G97" s="4"/>
    </row>
    <row r="98" spans="7:7" x14ac:dyDescent="0.15">
      <c r="G98" s="4"/>
    </row>
  </sheetData>
  <mergeCells count="16">
    <mergeCell ref="C67:L67"/>
    <mergeCell ref="A84:L84"/>
    <mergeCell ref="L5:L9"/>
    <mergeCell ref="D6:D9"/>
    <mergeCell ref="E6:E9"/>
    <mergeCell ref="F6:F9"/>
    <mergeCell ref="G6:G9"/>
    <mergeCell ref="H6:H9"/>
    <mergeCell ref="I6:I9"/>
    <mergeCell ref="J6:J9"/>
    <mergeCell ref="A5:A10"/>
    <mergeCell ref="B5:B10"/>
    <mergeCell ref="C5:C9"/>
    <mergeCell ref="D5:G5"/>
    <mergeCell ref="H5:J5"/>
    <mergeCell ref="K5:K9"/>
  </mergeCells>
  <pageMargins left="0.70866141732283472" right="0.70866141732283472" top="0.19685039370078741" bottom="0.19685039370078741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201706</vt:lpstr>
    </vt:vector>
  </TitlesOfParts>
  <Company>IT.Niedersachsen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Biering, Jaqueline (LSN)</dc:creator>
  <cp:lastModifiedBy>Herrmann, Renate (LSN)</cp:lastModifiedBy>
  <cp:lastPrinted>2018-04-17T08:22:43Z</cp:lastPrinted>
  <dcterms:created xsi:type="dcterms:W3CDTF">2016-11-21T08:36:13Z</dcterms:created>
  <dcterms:modified xsi:type="dcterms:W3CDTF">2018-05-03T10:58:31Z</dcterms:modified>
</cp:coreProperties>
</file>