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codeName="{3D1A710C-6663-3D7B-7F91-EC182F24A4BC}"/>
  <workbookPr codeName="DieseArbeitsmappe" defaultThemeVersion="124226"/>
  <mc:AlternateContent xmlns:mc="http://schemas.openxmlformats.org/markup-compatibility/2006">
    <mc:Choice Requires="x15">
      <x15ac:absPath xmlns:x15ac="http://schemas.microsoft.com/office/spreadsheetml/2010/11/ac" url="W:\H33\Schuldenstatistik\Fragebogen\EVAS_71327_GF2_FB391\2023\"/>
    </mc:Choice>
  </mc:AlternateContent>
  <xr:revisionPtr revIDLastSave="0" documentId="13_ncr:1_{FA7FD7B5-6CF4-4036-B90D-09503639450A}" xr6:coauthVersionLast="36" xr6:coauthVersionMax="36" xr10:uidLastSave="{00000000-0000-0000-0000-000000000000}"/>
  <bookViews>
    <workbookView xWindow="0" yWindow="48" windowWidth="15192" windowHeight="8448" tabRatio="860" xr2:uid="{00000000-000D-0000-FFFF-FFFF00000000}"/>
  </bookViews>
  <sheets>
    <sheet name="Allgemeines" sheetId="8" r:id="rId1"/>
    <sheet name="Kassenkredite" sheetId="1" r:id="rId2"/>
    <sheet name="Wertpapiere" sheetId="4" r:id="rId3"/>
    <sheet name="Kredite" sheetId="5" r:id="rId4"/>
    <sheet name="Weitere Verpflichtungen" sheetId="6" r:id="rId5"/>
    <sheet name="Schuldenübernahmen" sheetId="11" r:id="rId6"/>
    <sheet name="Restlaufzeit" sheetId="13" r:id="rId7"/>
    <sheet name="Fälligkeiten" sheetId="7" r:id="rId8"/>
    <sheet name="Ergebnis" sheetId="12" state="hidden" r:id="rId9"/>
  </sheets>
  <definedNames>
    <definedName name="_xlnm.Print_Area" localSheetId="0">Allgemeines!$A$13:$D$35</definedName>
    <definedName name="_xlnm.Print_Area" localSheetId="7">Fälligkeiten!$A$1:$K$22</definedName>
    <definedName name="_xlnm.Print_Area" localSheetId="4">'Weitere Verpflichtungen'!$A$1:$L$41</definedName>
  </definedNames>
  <calcPr calcId="191029"/>
</workbook>
</file>

<file path=xl/calcChain.xml><?xml version="1.0" encoding="utf-8"?>
<calcChain xmlns="http://schemas.openxmlformats.org/spreadsheetml/2006/main">
  <c r="K3" i="7" l="1"/>
  <c r="H3" i="7"/>
  <c r="E3" i="7"/>
  <c r="C2" i="13"/>
  <c r="I35" i="6"/>
  <c r="L29" i="6"/>
  <c r="I23" i="6"/>
  <c r="I11" i="6"/>
  <c r="I2" i="6"/>
  <c r="Q2" i="5"/>
  <c r="P2" i="4"/>
  <c r="H41" i="1"/>
  <c r="H2" i="1"/>
  <c r="I29" i="6" l="1"/>
  <c r="N2" i="4"/>
  <c r="L2" i="4"/>
  <c r="J2" i="4"/>
  <c r="H2" i="4"/>
  <c r="F2" i="4"/>
  <c r="C5" i="13" l="1"/>
  <c r="O18" i="4" l="1"/>
  <c r="M18" i="4"/>
  <c r="K18" i="4"/>
  <c r="I18" i="4"/>
  <c r="G18" i="4"/>
  <c r="P18" i="4"/>
  <c r="N18" i="4" s="1"/>
  <c r="L18" i="4" s="1"/>
  <c r="J18" i="4" s="1"/>
  <c r="H18" i="4" s="1"/>
  <c r="F18" i="4" s="1"/>
  <c r="D13" i="4"/>
  <c r="E18" i="4"/>
  <c r="D17" i="4"/>
  <c r="D16" i="4"/>
  <c r="D11" i="13" l="1"/>
  <c r="E11" i="13" s="1"/>
  <c r="D12" i="13"/>
  <c r="E12" i="13"/>
  <c r="D13" i="13"/>
  <c r="E13" i="13"/>
  <c r="D14" i="13"/>
  <c r="E14" i="13" s="1"/>
  <c r="A1" i="13" l="1"/>
  <c r="C18" i="13"/>
  <c r="C19" i="13" s="1"/>
  <c r="D17" i="13"/>
  <c r="E17" i="13" s="1"/>
  <c r="D16" i="13"/>
  <c r="E16" i="13" s="1"/>
  <c r="D15" i="13"/>
  <c r="E15" i="13" s="1"/>
  <c r="D10" i="13"/>
  <c r="E10" i="13" s="1"/>
  <c r="E18" i="13" l="1"/>
  <c r="B447" i="12"/>
  <c r="E20" i="13" l="1"/>
  <c r="C6" i="13" s="1"/>
  <c r="C447" i="12" s="1"/>
  <c r="A447" i="12"/>
  <c r="B156" i="12" l="1"/>
  <c r="C156" i="12" s="1"/>
  <c r="B155" i="12"/>
  <c r="C155" i="12" s="1"/>
  <c r="B154" i="12"/>
  <c r="C154" i="12" s="1"/>
  <c r="B153" i="12"/>
  <c r="C153" i="12" s="1"/>
  <c r="B152" i="12"/>
  <c r="C152" i="12" s="1"/>
  <c r="B151" i="12"/>
  <c r="C151" i="12" s="1"/>
  <c r="A151" i="12"/>
  <c r="A152" i="12"/>
  <c r="A153" i="12"/>
  <c r="A154" i="12"/>
  <c r="A155" i="12"/>
  <c r="A156" i="12"/>
  <c r="E17" i="7" l="1"/>
  <c r="C17" i="7" s="1"/>
  <c r="H17" i="7"/>
  <c r="F17" i="7" s="1"/>
  <c r="K17" i="7"/>
  <c r="I17" i="7" s="1"/>
  <c r="G16" i="4" l="1"/>
  <c r="I16" i="4" s="1"/>
  <c r="K16" i="4" s="1"/>
  <c r="M16" i="4" s="1"/>
  <c r="O16" i="4" s="1"/>
  <c r="F15" i="4" l="1"/>
  <c r="P15" i="4" l="1"/>
  <c r="N15" i="4"/>
  <c r="L15" i="4"/>
  <c r="J15" i="4"/>
  <c r="H15" i="4"/>
  <c r="G33" i="6" l="1"/>
  <c r="J33" i="6"/>
  <c r="B416" i="12" l="1"/>
  <c r="C416" i="12" s="1"/>
  <c r="B415" i="12"/>
  <c r="C415" i="12" s="1"/>
  <c r="B414" i="12"/>
  <c r="C414" i="12" s="1"/>
  <c r="B413" i="12"/>
  <c r="C413" i="12" s="1"/>
  <c r="B412" i="12"/>
  <c r="C412" i="12" s="1"/>
  <c r="B411" i="12"/>
  <c r="C411" i="12" s="1"/>
  <c r="B410" i="12"/>
  <c r="C410" i="12" s="1"/>
  <c r="B409" i="12"/>
  <c r="C409" i="12" s="1"/>
  <c r="B408" i="12"/>
  <c r="C408" i="12" s="1"/>
  <c r="B407" i="12"/>
  <c r="C407" i="12" s="1"/>
  <c r="B406" i="12"/>
  <c r="C406" i="12" s="1"/>
  <c r="B405" i="12"/>
  <c r="C405" i="12" s="1"/>
  <c r="B404" i="12"/>
  <c r="C404" i="12" s="1"/>
  <c r="B403" i="12"/>
  <c r="C403" i="12" s="1"/>
  <c r="B402" i="12"/>
  <c r="C402" i="12" s="1"/>
  <c r="B401" i="12"/>
  <c r="C401" i="12" s="1"/>
  <c r="B400" i="12"/>
  <c r="C400" i="12" s="1"/>
  <c r="B399" i="12"/>
  <c r="C399" i="12" s="1"/>
  <c r="B398" i="12"/>
  <c r="C398" i="12" s="1"/>
  <c r="B397" i="12"/>
  <c r="C397" i="12" s="1"/>
  <c r="B396" i="12"/>
  <c r="C396" i="12" s="1"/>
  <c r="B395" i="12"/>
  <c r="C395" i="12" s="1"/>
  <c r="B394" i="12"/>
  <c r="C394" i="12" s="1"/>
  <c r="B393" i="12"/>
  <c r="C393" i="12" s="1"/>
  <c r="B392" i="12"/>
  <c r="C392" i="12" s="1"/>
  <c r="B391" i="12"/>
  <c r="C391" i="12" s="1"/>
  <c r="B390" i="12"/>
  <c r="C390" i="12" s="1"/>
  <c r="B389" i="12"/>
  <c r="C389" i="12" s="1"/>
  <c r="B388" i="12"/>
  <c r="C388" i="12" s="1"/>
  <c r="B387" i="12"/>
  <c r="C387" i="12" s="1"/>
  <c r="B386" i="12"/>
  <c r="C386" i="12" s="1"/>
  <c r="B385" i="12"/>
  <c r="C385" i="12" s="1"/>
  <c r="A385" i="12"/>
  <c r="A386" i="12"/>
  <c r="A387" i="12"/>
  <c r="A388" i="12"/>
  <c r="B384" i="12"/>
  <c r="C384" i="12" s="1"/>
  <c r="B383" i="12"/>
  <c r="C383" i="12" s="1"/>
  <c r="B382" i="12"/>
  <c r="C382" i="12" s="1"/>
  <c r="B381" i="12"/>
  <c r="C381" i="12" s="1"/>
  <c r="B380" i="12"/>
  <c r="C380" i="12" s="1"/>
  <c r="B379" i="12"/>
  <c r="C379" i="12" s="1"/>
  <c r="C485" i="12" l="1"/>
  <c r="A485" i="12"/>
  <c r="A484" i="12"/>
  <c r="B483" i="12"/>
  <c r="C483" i="12" s="1"/>
  <c r="A483" i="12"/>
  <c r="B482" i="12"/>
  <c r="C482" i="12" s="1"/>
  <c r="A482" i="12"/>
  <c r="B481" i="12"/>
  <c r="C481" i="12" s="1"/>
  <c r="A481" i="12"/>
  <c r="B480" i="12"/>
  <c r="C480" i="12" s="1"/>
  <c r="A480" i="12"/>
  <c r="B479" i="12"/>
  <c r="C479" i="12" s="1"/>
  <c r="A479" i="12"/>
  <c r="B478" i="12"/>
  <c r="C478" i="12" s="1"/>
  <c r="A478" i="12"/>
  <c r="B477" i="12"/>
  <c r="C477" i="12" s="1"/>
  <c r="A477" i="12"/>
  <c r="B476" i="12"/>
  <c r="C476" i="12" s="1"/>
  <c r="A476" i="12"/>
  <c r="B475" i="12"/>
  <c r="C475" i="12" s="1"/>
  <c r="A475" i="12"/>
  <c r="B474" i="12"/>
  <c r="C474" i="12" s="1"/>
  <c r="A474" i="12"/>
  <c r="B473" i="12"/>
  <c r="C473" i="12" s="1"/>
  <c r="A473" i="12"/>
  <c r="B472" i="12"/>
  <c r="C472" i="12" s="1"/>
  <c r="A472" i="12"/>
  <c r="B471" i="12"/>
  <c r="C471" i="12" s="1"/>
  <c r="A471" i="12"/>
  <c r="B470" i="12"/>
  <c r="C470" i="12" s="1"/>
  <c r="A470" i="12"/>
  <c r="B469" i="12"/>
  <c r="C469" i="12" s="1"/>
  <c r="A469" i="12"/>
  <c r="B468" i="12"/>
  <c r="C468" i="12" s="1"/>
  <c r="A468" i="12"/>
  <c r="B467" i="12"/>
  <c r="C467" i="12" s="1"/>
  <c r="A467" i="12"/>
  <c r="B466" i="12"/>
  <c r="C466" i="12" s="1"/>
  <c r="A466" i="12"/>
  <c r="B465" i="12"/>
  <c r="C465" i="12" s="1"/>
  <c r="A465" i="12"/>
  <c r="B464" i="12"/>
  <c r="C464" i="12" s="1"/>
  <c r="A464" i="12"/>
  <c r="B463" i="12"/>
  <c r="C463" i="12" s="1"/>
  <c r="A463" i="12"/>
  <c r="B462" i="12"/>
  <c r="C462" i="12" s="1"/>
  <c r="A462" i="12"/>
  <c r="B461" i="12"/>
  <c r="C461" i="12" s="1"/>
  <c r="A461" i="12"/>
  <c r="B460" i="12"/>
  <c r="C460" i="12" s="1"/>
  <c r="A460" i="12"/>
  <c r="B459" i="12"/>
  <c r="C459" i="12" s="1"/>
  <c r="A459" i="12"/>
  <c r="B458" i="12"/>
  <c r="C458" i="12" s="1"/>
  <c r="A458" i="12"/>
  <c r="B457" i="12"/>
  <c r="C457" i="12" s="1"/>
  <c r="A457" i="12"/>
  <c r="B456" i="12"/>
  <c r="C456" i="12" s="1"/>
  <c r="A456" i="12"/>
  <c r="B455" i="12"/>
  <c r="C455" i="12" s="1"/>
  <c r="A455" i="12"/>
  <c r="B454" i="12"/>
  <c r="C454" i="12" s="1"/>
  <c r="A454" i="12"/>
  <c r="B453" i="12"/>
  <c r="C453" i="12" s="1"/>
  <c r="A453" i="12"/>
  <c r="B452" i="12"/>
  <c r="C452" i="12" s="1"/>
  <c r="A452" i="12"/>
  <c r="B451" i="12"/>
  <c r="C451" i="12" s="1"/>
  <c r="A451" i="12"/>
  <c r="B450" i="12"/>
  <c r="C450" i="12" s="1"/>
  <c r="A450" i="12"/>
  <c r="B449" i="12"/>
  <c r="C449" i="12" s="1"/>
  <c r="A449" i="12"/>
  <c r="B448" i="12"/>
  <c r="C448" i="12" s="1"/>
  <c r="A448" i="12"/>
  <c r="B446" i="12"/>
  <c r="C446" i="12" s="1"/>
  <c r="A446" i="12"/>
  <c r="B445" i="12"/>
  <c r="C445" i="12" s="1"/>
  <c r="A445" i="12"/>
  <c r="B444" i="12"/>
  <c r="C444" i="12" s="1"/>
  <c r="A444" i="12"/>
  <c r="B443" i="12"/>
  <c r="C443" i="12" s="1"/>
  <c r="A443" i="12"/>
  <c r="B442" i="12"/>
  <c r="C442" i="12" s="1"/>
  <c r="A442" i="12"/>
  <c r="B441" i="12"/>
  <c r="C441" i="12" s="1"/>
  <c r="A441" i="12"/>
  <c r="B440" i="12"/>
  <c r="C440" i="12" s="1"/>
  <c r="A440" i="12"/>
  <c r="B439" i="12"/>
  <c r="C439" i="12" s="1"/>
  <c r="A439" i="12"/>
  <c r="B438" i="12"/>
  <c r="C438" i="12" s="1"/>
  <c r="A438" i="12"/>
  <c r="B437" i="12"/>
  <c r="C437" i="12" s="1"/>
  <c r="A437" i="12"/>
  <c r="B436" i="12"/>
  <c r="C436" i="12" s="1"/>
  <c r="A436" i="12"/>
  <c r="B435" i="12"/>
  <c r="C435" i="12" s="1"/>
  <c r="A435" i="12"/>
  <c r="B434" i="12"/>
  <c r="C434" i="12" s="1"/>
  <c r="A434" i="12"/>
  <c r="B433" i="12"/>
  <c r="C433" i="12" s="1"/>
  <c r="A433" i="12"/>
  <c r="B432" i="12"/>
  <c r="C432" i="12" s="1"/>
  <c r="A432" i="12"/>
  <c r="B431" i="12"/>
  <c r="C431" i="12" s="1"/>
  <c r="A431" i="12"/>
  <c r="B430" i="12"/>
  <c r="C430" i="12" s="1"/>
  <c r="A430" i="12"/>
  <c r="B429" i="12"/>
  <c r="C429" i="12" s="1"/>
  <c r="A429" i="12"/>
  <c r="B428" i="12"/>
  <c r="C428" i="12" s="1"/>
  <c r="A428" i="12"/>
  <c r="B427" i="12"/>
  <c r="C427" i="12" s="1"/>
  <c r="A427" i="12"/>
  <c r="B426" i="12"/>
  <c r="C426" i="12" s="1"/>
  <c r="A426" i="12"/>
  <c r="B425" i="12"/>
  <c r="C425" i="12" s="1"/>
  <c r="A425" i="12"/>
  <c r="B424" i="12"/>
  <c r="C424" i="12" s="1"/>
  <c r="A424" i="12"/>
  <c r="B423" i="12"/>
  <c r="C423" i="12" s="1"/>
  <c r="A423" i="12"/>
  <c r="B422" i="12"/>
  <c r="C422" i="12" s="1"/>
  <c r="A422" i="12"/>
  <c r="B421" i="12"/>
  <c r="C421" i="12" s="1"/>
  <c r="A421" i="12"/>
  <c r="B420" i="12"/>
  <c r="C420" i="12" s="1"/>
  <c r="A420" i="12"/>
  <c r="B419" i="12"/>
  <c r="C419" i="12" s="1"/>
  <c r="A419" i="12"/>
  <c r="B418" i="12"/>
  <c r="C418" i="12" s="1"/>
  <c r="A418" i="12"/>
  <c r="B417" i="12"/>
  <c r="C417" i="12" s="1"/>
  <c r="A417" i="12"/>
  <c r="A416" i="12"/>
  <c r="A415" i="12"/>
  <c r="A414" i="12"/>
  <c r="A413" i="12"/>
  <c r="A412" i="12"/>
  <c r="A411" i="12"/>
  <c r="A410" i="12"/>
  <c r="A409" i="12"/>
  <c r="A408" i="12"/>
  <c r="A407" i="12"/>
  <c r="A406" i="12"/>
  <c r="A405" i="12"/>
  <c r="A404" i="12"/>
  <c r="A403" i="12"/>
  <c r="A402" i="12"/>
  <c r="A401" i="12"/>
  <c r="A400" i="12"/>
  <c r="A399" i="12"/>
  <c r="A398" i="12"/>
  <c r="A397" i="12"/>
  <c r="A396" i="12"/>
  <c r="A395" i="12"/>
  <c r="A394" i="12"/>
  <c r="A393" i="12"/>
  <c r="A392" i="12"/>
  <c r="A391" i="12"/>
  <c r="A390" i="12"/>
  <c r="A389" i="12"/>
  <c r="A384" i="12"/>
  <c r="A383" i="12"/>
  <c r="A382" i="12"/>
  <c r="A381" i="12"/>
  <c r="A380" i="12"/>
  <c r="A379" i="12"/>
  <c r="B378" i="12"/>
  <c r="C378" i="12" s="1"/>
  <c r="A378" i="12"/>
  <c r="A377" i="12"/>
  <c r="A376" i="12"/>
  <c r="B375" i="12"/>
  <c r="C375" i="12" s="1"/>
  <c r="A375" i="12"/>
  <c r="B374" i="12"/>
  <c r="C374" i="12" s="1"/>
  <c r="A374" i="12"/>
  <c r="B373" i="12"/>
  <c r="C373" i="12" s="1"/>
  <c r="A373" i="12"/>
  <c r="B372" i="12"/>
  <c r="C372" i="12" s="1"/>
  <c r="A372" i="12"/>
  <c r="A371" i="12"/>
  <c r="A370" i="12"/>
  <c r="B369" i="12"/>
  <c r="C369" i="12" s="1"/>
  <c r="A369" i="12"/>
  <c r="B368" i="12"/>
  <c r="C368" i="12" s="1"/>
  <c r="A368" i="12"/>
  <c r="B367" i="12"/>
  <c r="C367" i="12" s="1"/>
  <c r="A367" i="12"/>
  <c r="B366" i="12"/>
  <c r="C366" i="12" s="1"/>
  <c r="A366" i="12"/>
  <c r="A365" i="12"/>
  <c r="A364" i="12"/>
  <c r="B363" i="12"/>
  <c r="C363" i="12" s="1"/>
  <c r="A363" i="12"/>
  <c r="B362" i="12"/>
  <c r="C362" i="12" s="1"/>
  <c r="A362" i="12"/>
  <c r="B361" i="12"/>
  <c r="C361" i="12" s="1"/>
  <c r="A361" i="12"/>
  <c r="B360" i="12"/>
  <c r="C360" i="12" s="1"/>
  <c r="A360" i="12"/>
  <c r="A359" i="12"/>
  <c r="A358" i="12"/>
  <c r="B357" i="12"/>
  <c r="C357" i="12" s="1"/>
  <c r="A357" i="12"/>
  <c r="B356" i="12"/>
  <c r="C356" i="12" s="1"/>
  <c r="A356" i="12"/>
  <c r="B355" i="12"/>
  <c r="C355" i="12" s="1"/>
  <c r="A355" i="12"/>
  <c r="B354" i="12"/>
  <c r="C354" i="12" s="1"/>
  <c r="A354" i="12"/>
  <c r="A353" i="12"/>
  <c r="A352" i="12"/>
  <c r="B351" i="12"/>
  <c r="C351" i="12" s="1"/>
  <c r="A351" i="12"/>
  <c r="B350" i="12"/>
  <c r="C350" i="12" s="1"/>
  <c r="A350" i="12"/>
  <c r="B349" i="12"/>
  <c r="C349" i="12" s="1"/>
  <c r="A349" i="12"/>
  <c r="B348" i="12"/>
  <c r="C348" i="12" s="1"/>
  <c r="A348" i="12"/>
  <c r="A347" i="12"/>
  <c r="A346" i="12"/>
  <c r="B345" i="12"/>
  <c r="C345" i="12" s="1"/>
  <c r="A345" i="12"/>
  <c r="B344" i="12"/>
  <c r="C344" i="12" s="1"/>
  <c r="A344" i="12"/>
  <c r="B343" i="12"/>
  <c r="C343" i="12" s="1"/>
  <c r="A343" i="12"/>
  <c r="B342" i="12"/>
  <c r="C342" i="12" s="1"/>
  <c r="A342" i="12"/>
  <c r="A341" i="12"/>
  <c r="A340" i="12"/>
  <c r="B339" i="12"/>
  <c r="C339" i="12" s="1"/>
  <c r="A339" i="12"/>
  <c r="B338" i="12"/>
  <c r="C338" i="12" s="1"/>
  <c r="A338" i="12"/>
  <c r="B337" i="12"/>
  <c r="C337" i="12" s="1"/>
  <c r="A337" i="12"/>
  <c r="B336" i="12"/>
  <c r="C336" i="12" s="1"/>
  <c r="A336" i="12"/>
  <c r="A335" i="12"/>
  <c r="A334" i="12"/>
  <c r="B333" i="12"/>
  <c r="C333" i="12" s="1"/>
  <c r="A333" i="12"/>
  <c r="B332" i="12"/>
  <c r="C332" i="12" s="1"/>
  <c r="A332" i="12"/>
  <c r="B331" i="12"/>
  <c r="C331" i="12" s="1"/>
  <c r="A331" i="12"/>
  <c r="B330" i="12"/>
  <c r="C330" i="12" s="1"/>
  <c r="A330" i="12"/>
  <c r="A329" i="12"/>
  <c r="A328" i="12"/>
  <c r="B327" i="12"/>
  <c r="C327" i="12" s="1"/>
  <c r="A327" i="12"/>
  <c r="B326" i="12"/>
  <c r="C326" i="12" s="1"/>
  <c r="A326" i="12"/>
  <c r="B325" i="12"/>
  <c r="C325" i="12" s="1"/>
  <c r="A325" i="12"/>
  <c r="B324" i="12"/>
  <c r="C324" i="12" s="1"/>
  <c r="A324" i="12"/>
  <c r="A323" i="12"/>
  <c r="A322" i="12"/>
  <c r="B321" i="12"/>
  <c r="C321" i="12" s="1"/>
  <c r="A321" i="12"/>
  <c r="B320" i="12"/>
  <c r="C320" i="12" s="1"/>
  <c r="A320" i="12"/>
  <c r="B319" i="12"/>
  <c r="C319" i="12" s="1"/>
  <c r="A319" i="12"/>
  <c r="B318" i="12"/>
  <c r="C318" i="12" s="1"/>
  <c r="A318" i="12"/>
  <c r="A317" i="12"/>
  <c r="A316" i="12"/>
  <c r="B315" i="12"/>
  <c r="C315" i="12" s="1"/>
  <c r="A315" i="12"/>
  <c r="B314" i="12"/>
  <c r="C314" i="12" s="1"/>
  <c r="A314" i="12"/>
  <c r="B313" i="12"/>
  <c r="C313" i="12" s="1"/>
  <c r="A313" i="12"/>
  <c r="B312" i="12"/>
  <c r="C312" i="12" s="1"/>
  <c r="A312" i="12"/>
  <c r="A311" i="12"/>
  <c r="A310" i="12"/>
  <c r="B309" i="12"/>
  <c r="C309" i="12" s="1"/>
  <c r="A309" i="12"/>
  <c r="B308" i="12"/>
  <c r="C308" i="12" s="1"/>
  <c r="A308" i="12"/>
  <c r="B307" i="12"/>
  <c r="C307" i="12" s="1"/>
  <c r="A307" i="12"/>
  <c r="B306" i="12"/>
  <c r="C306" i="12" s="1"/>
  <c r="A306" i="12"/>
  <c r="A305" i="12"/>
  <c r="A304" i="12"/>
  <c r="B303" i="12"/>
  <c r="C303" i="12" s="1"/>
  <c r="A303" i="12"/>
  <c r="B302" i="12"/>
  <c r="C302" i="12" s="1"/>
  <c r="A302" i="12"/>
  <c r="B301" i="12"/>
  <c r="C301" i="12" s="1"/>
  <c r="A301" i="12"/>
  <c r="B300" i="12"/>
  <c r="C300" i="12" s="1"/>
  <c r="A300" i="12"/>
  <c r="A299" i="12"/>
  <c r="A298" i="12"/>
  <c r="B297" i="12"/>
  <c r="C297" i="12" s="1"/>
  <c r="A297" i="12"/>
  <c r="B296" i="12"/>
  <c r="C296" i="12" s="1"/>
  <c r="A296" i="12"/>
  <c r="B295" i="12"/>
  <c r="C295" i="12" s="1"/>
  <c r="A295" i="12"/>
  <c r="B294" i="12"/>
  <c r="C294" i="12" s="1"/>
  <c r="A294" i="12"/>
  <c r="A293" i="12"/>
  <c r="A292" i="12"/>
  <c r="B291" i="12"/>
  <c r="C291" i="12" s="1"/>
  <c r="A291" i="12"/>
  <c r="B290" i="12"/>
  <c r="C290" i="12" s="1"/>
  <c r="A290" i="12"/>
  <c r="B289" i="12"/>
  <c r="C289" i="12" s="1"/>
  <c r="A289" i="12"/>
  <c r="B288" i="12"/>
  <c r="C288" i="12" s="1"/>
  <c r="A288" i="12"/>
  <c r="A287" i="12"/>
  <c r="A286" i="12"/>
  <c r="B285" i="12"/>
  <c r="C285" i="12" s="1"/>
  <c r="A285" i="12"/>
  <c r="B284" i="12"/>
  <c r="C284" i="12" s="1"/>
  <c r="A284" i="12"/>
  <c r="B283" i="12"/>
  <c r="C283" i="12" s="1"/>
  <c r="A283" i="12"/>
  <c r="B282" i="12"/>
  <c r="C282" i="12" s="1"/>
  <c r="A282" i="12"/>
  <c r="A281" i="12"/>
  <c r="A280" i="12"/>
  <c r="B279" i="12"/>
  <c r="C279" i="12" s="1"/>
  <c r="A279" i="12"/>
  <c r="B278" i="12"/>
  <c r="C278" i="12" s="1"/>
  <c r="A278" i="12"/>
  <c r="B277" i="12"/>
  <c r="C277" i="12" s="1"/>
  <c r="A277" i="12"/>
  <c r="B276" i="12"/>
  <c r="C276" i="12" s="1"/>
  <c r="A276" i="12"/>
  <c r="A275" i="12"/>
  <c r="A274" i="12"/>
  <c r="B273" i="12"/>
  <c r="C273" i="12" s="1"/>
  <c r="A273" i="12"/>
  <c r="B272" i="12"/>
  <c r="C272" i="12" s="1"/>
  <c r="A272" i="12"/>
  <c r="B271" i="12"/>
  <c r="C271" i="12" s="1"/>
  <c r="A271" i="12"/>
  <c r="B270" i="12"/>
  <c r="C270" i="12" s="1"/>
  <c r="A270" i="12"/>
  <c r="A269" i="12"/>
  <c r="A268" i="12"/>
  <c r="B267" i="12"/>
  <c r="C267" i="12" s="1"/>
  <c r="A267" i="12"/>
  <c r="B266" i="12"/>
  <c r="C266" i="12" s="1"/>
  <c r="A266" i="12"/>
  <c r="B265" i="12"/>
  <c r="C265" i="12" s="1"/>
  <c r="A265" i="12"/>
  <c r="B264" i="12"/>
  <c r="C264" i="12" s="1"/>
  <c r="A264" i="12"/>
  <c r="A263" i="12"/>
  <c r="A262" i="12"/>
  <c r="B261" i="12"/>
  <c r="C261" i="12" s="1"/>
  <c r="A261" i="12"/>
  <c r="B260" i="12"/>
  <c r="C260" i="12" s="1"/>
  <c r="A260" i="12"/>
  <c r="B259" i="12"/>
  <c r="C259" i="12" s="1"/>
  <c r="A259" i="12"/>
  <c r="B258" i="12"/>
  <c r="C258" i="12" s="1"/>
  <c r="A258" i="12"/>
  <c r="A257" i="12"/>
  <c r="A256" i="12"/>
  <c r="B255" i="12"/>
  <c r="C255" i="12" s="1"/>
  <c r="A255" i="12"/>
  <c r="B254" i="12"/>
  <c r="C254" i="12" s="1"/>
  <c r="A254" i="12"/>
  <c r="B253" i="12"/>
  <c r="C253" i="12" s="1"/>
  <c r="A253" i="12"/>
  <c r="B252" i="12"/>
  <c r="C252" i="12" s="1"/>
  <c r="A252" i="12"/>
  <c r="A251" i="12"/>
  <c r="A250" i="12"/>
  <c r="B249" i="12"/>
  <c r="C249" i="12" s="1"/>
  <c r="A249" i="12"/>
  <c r="B248" i="12"/>
  <c r="C248" i="12" s="1"/>
  <c r="A248" i="12"/>
  <c r="B247" i="12"/>
  <c r="C247" i="12" s="1"/>
  <c r="A247" i="12"/>
  <c r="B246" i="12"/>
  <c r="C246" i="12" s="1"/>
  <c r="A246" i="12"/>
  <c r="A245" i="12"/>
  <c r="A244" i="12"/>
  <c r="B243" i="12"/>
  <c r="C243" i="12" s="1"/>
  <c r="A243" i="12"/>
  <c r="B242" i="12"/>
  <c r="C242" i="12" s="1"/>
  <c r="A242" i="12"/>
  <c r="B241" i="12"/>
  <c r="C241" i="12" s="1"/>
  <c r="A241" i="12"/>
  <c r="B240" i="12"/>
  <c r="C240" i="12" s="1"/>
  <c r="A240" i="12"/>
  <c r="A239" i="12"/>
  <c r="A238" i="12"/>
  <c r="B237" i="12"/>
  <c r="C237" i="12" s="1"/>
  <c r="A237" i="12"/>
  <c r="B236" i="12"/>
  <c r="C236" i="12" s="1"/>
  <c r="A236" i="12"/>
  <c r="B235" i="12"/>
  <c r="C235" i="12" s="1"/>
  <c r="A235" i="12"/>
  <c r="B234" i="12"/>
  <c r="C234" i="12" s="1"/>
  <c r="A234" i="12"/>
  <c r="A233" i="12"/>
  <c r="A232" i="12"/>
  <c r="B231" i="12"/>
  <c r="C231" i="12" s="1"/>
  <c r="A231" i="12"/>
  <c r="B230" i="12"/>
  <c r="C230" i="12" s="1"/>
  <c r="A230" i="12"/>
  <c r="B229" i="12"/>
  <c r="C229" i="12" s="1"/>
  <c r="A229" i="12"/>
  <c r="B228" i="12"/>
  <c r="C228" i="12" s="1"/>
  <c r="A228" i="12"/>
  <c r="A227" i="12"/>
  <c r="A226" i="12"/>
  <c r="B225" i="12"/>
  <c r="C225" i="12" s="1"/>
  <c r="A225" i="12"/>
  <c r="B224" i="12"/>
  <c r="C224" i="12" s="1"/>
  <c r="A224" i="12"/>
  <c r="B223" i="12"/>
  <c r="C223" i="12" s="1"/>
  <c r="A223" i="12"/>
  <c r="B222" i="12"/>
  <c r="C222" i="12" s="1"/>
  <c r="A222" i="12"/>
  <c r="A221" i="12"/>
  <c r="A220" i="12"/>
  <c r="B219" i="12"/>
  <c r="C219" i="12" s="1"/>
  <c r="A219" i="12"/>
  <c r="B218" i="12"/>
  <c r="C218" i="12" s="1"/>
  <c r="A218" i="12"/>
  <c r="B217" i="12"/>
  <c r="C217" i="12" s="1"/>
  <c r="A217" i="12"/>
  <c r="B216" i="12"/>
  <c r="C216" i="12" s="1"/>
  <c r="A216" i="12"/>
  <c r="A215" i="12"/>
  <c r="A214" i="12"/>
  <c r="B213" i="12"/>
  <c r="C213" i="12" s="1"/>
  <c r="A213" i="12"/>
  <c r="B212" i="12"/>
  <c r="C212" i="12" s="1"/>
  <c r="A212" i="12"/>
  <c r="B211" i="12"/>
  <c r="C211" i="12" s="1"/>
  <c r="A211" i="12"/>
  <c r="B210" i="12"/>
  <c r="C210" i="12" s="1"/>
  <c r="A210" i="12"/>
  <c r="A209" i="12"/>
  <c r="A208" i="12"/>
  <c r="B207" i="12"/>
  <c r="C207" i="12" s="1"/>
  <c r="A207" i="12"/>
  <c r="B206" i="12"/>
  <c r="C206" i="12" s="1"/>
  <c r="A206" i="12"/>
  <c r="B205" i="12"/>
  <c r="C205" i="12" s="1"/>
  <c r="A205" i="12"/>
  <c r="B204" i="12"/>
  <c r="C204" i="12" s="1"/>
  <c r="A204" i="12"/>
  <c r="A203" i="12"/>
  <c r="A202" i="12"/>
  <c r="B201" i="12"/>
  <c r="C201" i="12" s="1"/>
  <c r="A201" i="12"/>
  <c r="B200" i="12"/>
  <c r="C200" i="12" s="1"/>
  <c r="A200" i="12"/>
  <c r="B199" i="12"/>
  <c r="C199" i="12" s="1"/>
  <c r="A199" i="12"/>
  <c r="B198" i="12"/>
  <c r="C198" i="12" s="1"/>
  <c r="A198" i="12"/>
  <c r="A197" i="12"/>
  <c r="A196" i="12"/>
  <c r="B195" i="12"/>
  <c r="C195" i="12" s="1"/>
  <c r="A195" i="12"/>
  <c r="B194" i="12"/>
  <c r="C194" i="12" s="1"/>
  <c r="A194" i="12"/>
  <c r="B193" i="12"/>
  <c r="C193" i="12" s="1"/>
  <c r="A193" i="12"/>
  <c r="B192" i="12"/>
  <c r="C192" i="12" s="1"/>
  <c r="A192" i="12"/>
  <c r="A191" i="12"/>
  <c r="A190" i="12"/>
  <c r="B189" i="12"/>
  <c r="C189" i="12" s="1"/>
  <c r="A189" i="12"/>
  <c r="B188" i="12"/>
  <c r="C188" i="12" s="1"/>
  <c r="A188" i="12"/>
  <c r="B187" i="12"/>
  <c r="C187" i="12" s="1"/>
  <c r="A187" i="12"/>
  <c r="B186" i="12"/>
  <c r="C186" i="12" s="1"/>
  <c r="A186" i="12"/>
  <c r="A185" i="12"/>
  <c r="A184" i="12"/>
  <c r="B183" i="12"/>
  <c r="C183" i="12" s="1"/>
  <c r="A183" i="12"/>
  <c r="B182" i="12"/>
  <c r="C182" i="12" s="1"/>
  <c r="A182" i="12"/>
  <c r="B181" i="12"/>
  <c r="C181" i="12" s="1"/>
  <c r="A181" i="12"/>
  <c r="B180" i="12"/>
  <c r="C180" i="12" s="1"/>
  <c r="A180" i="12"/>
  <c r="A179" i="12"/>
  <c r="A178" i="12"/>
  <c r="B177" i="12"/>
  <c r="C177" i="12" s="1"/>
  <c r="A177" i="12"/>
  <c r="B176" i="12"/>
  <c r="C176" i="12" s="1"/>
  <c r="A176" i="12"/>
  <c r="B175" i="12"/>
  <c r="C175" i="12" s="1"/>
  <c r="A175" i="12"/>
  <c r="B174" i="12"/>
  <c r="C174" i="12" s="1"/>
  <c r="A174" i="12"/>
  <c r="A173" i="12"/>
  <c r="A172" i="12"/>
  <c r="B171" i="12"/>
  <c r="C171" i="12" s="1"/>
  <c r="A171" i="12"/>
  <c r="B170" i="12"/>
  <c r="C170" i="12" s="1"/>
  <c r="A170" i="12"/>
  <c r="B169" i="12"/>
  <c r="C169" i="12" s="1"/>
  <c r="A169" i="12"/>
  <c r="B168" i="12"/>
  <c r="C168" i="12" s="1"/>
  <c r="A168" i="12"/>
  <c r="A167" i="12"/>
  <c r="A166" i="12"/>
  <c r="B165" i="12"/>
  <c r="C165" i="12" s="1"/>
  <c r="A165" i="12"/>
  <c r="B164" i="12"/>
  <c r="C164" i="12" s="1"/>
  <c r="A164" i="12"/>
  <c r="B163" i="12"/>
  <c r="C163" i="12" s="1"/>
  <c r="A163" i="12"/>
  <c r="B162" i="12"/>
  <c r="C162" i="12" s="1"/>
  <c r="A162" i="12"/>
  <c r="B161" i="12"/>
  <c r="C161" i="12" s="1"/>
  <c r="A161" i="12"/>
  <c r="B160" i="12"/>
  <c r="C160" i="12" s="1"/>
  <c r="A160" i="12"/>
  <c r="B159" i="12"/>
  <c r="C159" i="12" s="1"/>
  <c r="A159" i="12"/>
  <c r="B158" i="12"/>
  <c r="C158" i="12" s="1"/>
  <c r="A158" i="12"/>
  <c r="B157" i="12"/>
  <c r="C157" i="12" s="1"/>
  <c r="A157" i="12"/>
  <c r="B150" i="12"/>
  <c r="C150" i="12" s="1"/>
  <c r="A150" i="12"/>
  <c r="B149" i="12"/>
  <c r="C149" i="12" s="1"/>
  <c r="A149" i="12"/>
  <c r="B148" i="12"/>
  <c r="C148" i="12" s="1"/>
  <c r="A148" i="12"/>
  <c r="B147" i="12"/>
  <c r="C147" i="12" s="1"/>
  <c r="A147" i="12"/>
  <c r="B146" i="12"/>
  <c r="C146" i="12" s="1"/>
  <c r="A146" i="12"/>
  <c r="B145" i="12"/>
  <c r="C145" i="12" s="1"/>
  <c r="A145" i="12"/>
  <c r="B144" i="12"/>
  <c r="C144" i="12" s="1"/>
  <c r="A144" i="12"/>
  <c r="B143" i="12"/>
  <c r="C143" i="12" s="1"/>
  <c r="A143" i="12"/>
  <c r="B142" i="12"/>
  <c r="C142" i="12" s="1"/>
  <c r="A142" i="12"/>
  <c r="B141" i="12"/>
  <c r="C141" i="12" s="1"/>
  <c r="A141" i="12"/>
  <c r="B140" i="12"/>
  <c r="C140" i="12" s="1"/>
  <c r="A140" i="12"/>
  <c r="B139" i="12"/>
  <c r="C139" i="12" s="1"/>
  <c r="A139" i="12"/>
  <c r="B138" i="12"/>
  <c r="C138" i="12" s="1"/>
  <c r="A138" i="12"/>
  <c r="B137" i="12"/>
  <c r="C137" i="12" s="1"/>
  <c r="A137" i="12"/>
  <c r="B136" i="12"/>
  <c r="C136" i="12" s="1"/>
  <c r="A136" i="12"/>
  <c r="B135" i="12"/>
  <c r="C135" i="12" s="1"/>
  <c r="A135" i="12"/>
  <c r="B134" i="12"/>
  <c r="C134" i="12" s="1"/>
  <c r="A134" i="12"/>
  <c r="B133" i="12"/>
  <c r="C133" i="12" s="1"/>
  <c r="A133" i="12"/>
  <c r="B132" i="12"/>
  <c r="C132" i="12" s="1"/>
  <c r="A132" i="12"/>
  <c r="B131" i="12"/>
  <c r="C131" i="12" s="1"/>
  <c r="A131" i="12"/>
  <c r="B130" i="12"/>
  <c r="C130" i="12" s="1"/>
  <c r="A130" i="12"/>
  <c r="B129" i="12"/>
  <c r="C129" i="12" s="1"/>
  <c r="A129" i="12"/>
  <c r="B128" i="12"/>
  <c r="C128" i="12" s="1"/>
  <c r="A128" i="12"/>
  <c r="B127" i="12"/>
  <c r="C127" i="12" s="1"/>
  <c r="A127" i="12"/>
  <c r="B126" i="12"/>
  <c r="C126" i="12" s="1"/>
  <c r="A126" i="12"/>
  <c r="B125" i="12"/>
  <c r="C125" i="12" s="1"/>
  <c r="A125" i="12"/>
  <c r="B124" i="12"/>
  <c r="C124" i="12" s="1"/>
  <c r="A124" i="12"/>
  <c r="B123" i="12"/>
  <c r="C123" i="12" s="1"/>
  <c r="A123" i="12"/>
  <c r="B122" i="12"/>
  <c r="C122" i="12" s="1"/>
  <c r="A122" i="12"/>
  <c r="B121" i="12"/>
  <c r="C121" i="12" s="1"/>
  <c r="A121" i="12"/>
  <c r="B120" i="12"/>
  <c r="C120" i="12" s="1"/>
  <c r="A120" i="12"/>
  <c r="B119" i="12"/>
  <c r="C119" i="12" s="1"/>
  <c r="A119" i="12"/>
  <c r="B118" i="12"/>
  <c r="C118" i="12" s="1"/>
  <c r="A118" i="12"/>
  <c r="B117" i="12"/>
  <c r="C117" i="12" s="1"/>
  <c r="A117" i="12"/>
  <c r="B116" i="12"/>
  <c r="C116" i="12" s="1"/>
  <c r="A116" i="12"/>
  <c r="B115" i="12"/>
  <c r="C115" i="12" s="1"/>
  <c r="A115" i="12"/>
  <c r="B114" i="12"/>
  <c r="C114" i="12" s="1"/>
  <c r="A114" i="12"/>
  <c r="B113" i="12"/>
  <c r="C113" i="12" s="1"/>
  <c r="A113" i="12"/>
  <c r="B112" i="12"/>
  <c r="C112" i="12" s="1"/>
  <c r="A112" i="12"/>
  <c r="B111" i="12"/>
  <c r="C111" i="12" s="1"/>
  <c r="A111" i="12"/>
  <c r="B110" i="12"/>
  <c r="C110" i="12" s="1"/>
  <c r="A110" i="12"/>
  <c r="B109" i="12"/>
  <c r="C109" i="12" s="1"/>
  <c r="A109" i="12"/>
  <c r="B108" i="12"/>
  <c r="C108" i="12" s="1"/>
  <c r="A108" i="12"/>
  <c r="B107" i="12"/>
  <c r="C107" i="12" s="1"/>
  <c r="A107" i="12"/>
  <c r="B106" i="12"/>
  <c r="C106" i="12" s="1"/>
  <c r="A106" i="12"/>
  <c r="B105" i="12"/>
  <c r="C105" i="12" s="1"/>
  <c r="A105" i="12"/>
  <c r="B104" i="12"/>
  <c r="C104" i="12" s="1"/>
  <c r="A104" i="12"/>
  <c r="B103" i="12"/>
  <c r="C103" i="12" s="1"/>
  <c r="A103" i="12"/>
  <c r="B102" i="12"/>
  <c r="C102" i="12" s="1"/>
  <c r="A102" i="12"/>
  <c r="B101" i="12"/>
  <c r="C101" i="12" s="1"/>
  <c r="A101" i="12"/>
  <c r="B100" i="12"/>
  <c r="C100" i="12" s="1"/>
  <c r="A100" i="12"/>
  <c r="B99" i="12"/>
  <c r="C99" i="12" s="1"/>
  <c r="A99" i="12"/>
  <c r="B98" i="12"/>
  <c r="C98" i="12" s="1"/>
  <c r="A98" i="12"/>
  <c r="B97" i="12"/>
  <c r="C97" i="12" s="1"/>
  <c r="A97" i="12"/>
  <c r="B96" i="12"/>
  <c r="C96" i="12" s="1"/>
  <c r="A96" i="12"/>
  <c r="B95" i="12"/>
  <c r="C95" i="12" s="1"/>
  <c r="A95" i="12"/>
  <c r="B94" i="12"/>
  <c r="C94" i="12" s="1"/>
  <c r="A94" i="12"/>
  <c r="B93" i="12"/>
  <c r="C93" i="12" s="1"/>
  <c r="A93" i="12"/>
  <c r="B92" i="12"/>
  <c r="C92" i="12" s="1"/>
  <c r="A92" i="12"/>
  <c r="B91" i="12"/>
  <c r="C91" i="12" s="1"/>
  <c r="A91" i="12"/>
  <c r="B90" i="12"/>
  <c r="C90" i="12" s="1"/>
  <c r="A90" i="12"/>
  <c r="B89" i="12"/>
  <c r="C89" i="12" s="1"/>
  <c r="A89" i="12"/>
  <c r="B88" i="12"/>
  <c r="C88" i="12" s="1"/>
  <c r="A88" i="12"/>
  <c r="B87" i="12"/>
  <c r="C87" i="12" s="1"/>
  <c r="A87" i="12"/>
  <c r="B86" i="12"/>
  <c r="C86" i="12" s="1"/>
  <c r="A86" i="12"/>
  <c r="B85" i="12"/>
  <c r="C85" i="12" s="1"/>
  <c r="A85" i="12"/>
  <c r="B84" i="12"/>
  <c r="C84" i="12" s="1"/>
  <c r="A84" i="12"/>
  <c r="B83" i="12"/>
  <c r="C83" i="12" s="1"/>
  <c r="A83" i="12"/>
  <c r="B82" i="12"/>
  <c r="C82" i="12" s="1"/>
  <c r="A82" i="12"/>
  <c r="B81" i="12"/>
  <c r="C81" i="12" s="1"/>
  <c r="A81" i="12"/>
  <c r="B80" i="12"/>
  <c r="C80" i="12" s="1"/>
  <c r="A80" i="12"/>
  <c r="B79" i="12"/>
  <c r="C79" i="12" s="1"/>
  <c r="A79" i="12"/>
  <c r="B78" i="12"/>
  <c r="C78" i="12" s="1"/>
  <c r="A78" i="12"/>
  <c r="B77" i="12"/>
  <c r="C77" i="12" s="1"/>
  <c r="A77" i="12"/>
  <c r="B76" i="12"/>
  <c r="C76" i="12" s="1"/>
  <c r="A76" i="12"/>
  <c r="B75" i="12"/>
  <c r="C75" i="12" s="1"/>
  <c r="A75" i="12"/>
  <c r="B74" i="12"/>
  <c r="C74" i="12" s="1"/>
  <c r="A74" i="12"/>
  <c r="B73" i="12"/>
  <c r="C73" i="12" s="1"/>
  <c r="A73" i="12"/>
  <c r="B72" i="12"/>
  <c r="C72" i="12" s="1"/>
  <c r="A72" i="12"/>
  <c r="B71" i="12"/>
  <c r="C71" i="12" s="1"/>
  <c r="A71" i="12"/>
  <c r="B70" i="12"/>
  <c r="C70" i="12" s="1"/>
  <c r="A70" i="12"/>
  <c r="B69" i="12"/>
  <c r="C69" i="12" s="1"/>
  <c r="A69" i="12"/>
  <c r="B68" i="12"/>
  <c r="C68" i="12" s="1"/>
  <c r="A68" i="12"/>
  <c r="B67" i="12"/>
  <c r="C67" i="12" s="1"/>
  <c r="A67" i="12"/>
  <c r="B66" i="12"/>
  <c r="C66" i="12" s="1"/>
  <c r="A66" i="12"/>
  <c r="B65" i="12"/>
  <c r="C65" i="12" s="1"/>
  <c r="A65" i="12"/>
  <c r="B64" i="12"/>
  <c r="C64" i="12" s="1"/>
  <c r="A64" i="12"/>
  <c r="B63" i="12"/>
  <c r="C63" i="12" s="1"/>
  <c r="A63" i="12"/>
  <c r="B62" i="12"/>
  <c r="C62" i="12" s="1"/>
  <c r="A62" i="12"/>
  <c r="B61" i="12"/>
  <c r="C61" i="12" s="1"/>
  <c r="A61" i="12"/>
  <c r="B60" i="12"/>
  <c r="C60" i="12" s="1"/>
  <c r="A60" i="12"/>
  <c r="B59" i="12"/>
  <c r="C59" i="12" s="1"/>
  <c r="A59" i="12"/>
  <c r="B58" i="12"/>
  <c r="C58" i="12" s="1"/>
  <c r="A58" i="12"/>
  <c r="B57" i="12"/>
  <c r="C57" i="12" s="1"/>
  <c r="A57" i="12"/>
  <c r="B56" i="12"/>
  <c r="C56" i="12" s="1"/>
  <c r="A56" i="12"/>
  <c r="B55" i="12"/>
  <c r="C55" i="12" s="1"/>
  <c r="A55" i="12"/>
  <c r="B54" i="12"/>
  <c r="C54" i="12" s="1"/>
  <c r="A54" i="12"/>
  <c r="B53" i="12"/>
  <c r="C53" i="12" s="1"/>
  <c r="A53" i="12"/>
  <c r="B52" i="12"/>
  <c r="C52" i="12" s="1"/>
  <c r="A52" i="12"/>
  <c r="B51" i="12"/>
  <c r="C51" i="12" s="1"/>
  <c r="A51" i="12"/>
  <c r="B50" i="12"/>
  <c r="C50" i="12" s="1"/>
  <c r="A50" i="12"/>
  <c r="B49" i="12"/>
  <c r="C49" i="12" s="1"/>
  <c r="A49" i="12"/>
  <c r="B48" i="12"/>
  <c r="C48" i="12" s="1"/>
  <c r="A48" i="12"/>
  <c r="B47" i="12"/>
  <c r="C47" i="12" s="1"/>
  <c r="A47" i="12"/>
  <c r="B46" i="12"/>
  <c r="C46" i="12" s="1"/>
  <c r="A46" i="12"/>
  <c r="B45" i="12"/>
  <c r="C45" i="12" s="1"/>
  <c r="A45" i="12"/>
  <c r="B44" i="12"/>
  <c r="C44" i="12" s="1"/>
  <c r="A44" i="12"/>
  <c r="B43" i="12"/>
  <c r="C43" i="12" s="1"/>
  <c r="A43" i="12"/>
  <c r="B42" i="12"/>
  <c r="C42" i="12" s="1"/>
  <c r="A42" i="12"/>
  <c r="B41" i="12"/>
  <c r="C41" i="12" s="1"/>
  <c r="A41" i="12"/>
  <c r="B40" i="12"/>
  <c r="C40" i="12" s="1"/>
  <c r="A40" i="12"/>
  <c r="B39" i="12"/>
  <c r="C39" i="12" s="1"/>
  <c r="A39" i="12"/>
  <c r="B38" i="12"/>
  <c r="C38" i="12" s="1"/>
  <c r="A38" i="12"/>
  <c r="B37" i="12"/>
  <c r="C37" i="12" s="1"/>
  <c r="A37" i="12"/>
  <c r="B36" i="12"/>
  <c r="C36" i="12" s="1"/>
  <c r="A36" i="12"/>
  <c r="B35" i="12"/>
  <c r="C35" i="12" s="1"/>
  <c r="A35" i="12"/>
  <c r="B34" i="12"/>
  <c r="C34" i="12" s="1"/>
  <c r="A34" i="12"/>
  <c r="B33" i="12"/>
  <c r="C33" i="12" s="1"/>
  <c r="A33" i="12"/>
  <c r="B32" i="12"/>
  <c r="C32" i="12" s="1"/>
  <c r="A32" i="12"/>
  <c r="B31" i="12"/>
  <c r="C31" i="12" s="1"/>
  <c r="A31" i="12"/>
  <c r="B30" i="12"/>
  <c r="C30" i="12" s="1"/>
  <c r="A30" i="12"/>
  <c r="B29" i="12"/>
  <c r="C29" i="12" s="1"/>
  <c r="A29" i="12"/>
  <c r="B28" i="12"/>
  <c r="C28" i="12" s="1"/>
  <c r="A28" i="12"/>
  <c r="B27" i="12"/>
  <c r="C27" i="12" s="1"/>
  <c r="A27" i="12"/>
  <c r="B26" i="12"/>
  <c r="C26" i="12" s="1"/>
  <c r="A26" i="12"/>
  <c r="B25" i="12"/>
  <c r="C25" i="12" s="1"/>
  <c r="A25" i="12"/>
  <c r="B24" i="12"/>
  <c r="C24" i="12" s="1"/>
  <c r="A24" i="12"/>
  <c r="B23" i="12"/>
  <c r="C23" i="12" s="1"/>
  <c r="A23" i="12"/>
  <c r="B22" i="12"/>
  <c r="C22" i="12" s="1"/>
  <c r="A22" i="12"/>
  <c r="B21" i="12"/>
  <c r="C21" i="12" s="1"/>
  <c r="A21" i="12"/>
  <c r="B20" i="12"/>
  <c r="C20" i="12" s="1"/>
  <c r="A20" i="12"/>
  <c r="B19" i="12"/>
  <c r="C19" i="12" s="1"/>
  <c r="A19" i="12"/>
  <c r="B18" i="12"/>
  <c r="C18" i="12" s="1"/>
  <c r="A18" i="12"/>
  <c r="B17" i="12"/>
  <c r="C17" i="12" s="1"/>
  <c r="A17" i="12"/>
  <c r="B16" i="12"/>
  <c r="C16" i="12" s="1"/>
  <c r="A16" i="12"/>
  <c r="B15" i="12"/>
  <c r="C15" i="12" s="1"/>
  <c r="A15" i="12"/>
  <c r="B14" i="12"/>
  <c r="C14" i="12" s="1"/>
  <c r="A14" i="12"/>
  <c r="B13" i="12"/>
  <c r="C13" i="12" s="1"/>
  <c r="A13" i="12"/>
  <c r="B12" i="12"/>
  <c r="C12" i="12" s="1"/>
  <c r="A12" i="12"/>
  <c r="B11" i="12"/>
  <c r="C11" i="12" s="1"/>
  <c r="A11" i="12"/>
  <c r="B10" i="12"/>
  <c r="C10" i="12" s="1"/>
  <c r="A10" i="12"/>
  <c r="B9" i="12"/>
  <c r="C9" i="12" s="1"/>
  <c r="A9" i="12"/>
  <c r="B8" i="12"/>
  <c r="C8" i="12" s="1"/>
  <c r="A8" i="12"/>
  <c r="B7" i="12"/>
  <c r="C7" i="12" s="1"/>
  <c r="A7" i="12"/>
  <c r="B6" i="12"/>
  <c r="C6" i="12" s="1"/>
  <c r="A6" i="12"/>
  <c r="B5" i="12"/>
  <c r="C5" i="12" s="1"/>
  <c r="A5" i="12"/>
  <c r="B4" i="12"/>
  <c r="C4" i="12" s="1"/>
  <c r="A4" i="12"/>
  <c r="B3" i="12"/>
  <c r="C3" i="12" s="1"/>
  <c r="A3" i="12"/>
  <c r="B2" i="12"/>
  <c r="C2" i="12" s="1"/>
  <c r="A2" i="12"/>
  <c r="B1" i="12"/>
  <c r="C1" i="12" s="1"/>
  <c r="A1" i="12"/>
  <c r="I2" i="11" l="1"/>
  <c r="G2" i="11"/>
  <c r="E2" i="11"/>
  <c r="A1" i="6"/>
  <c r="F35" i="6"/>
  <c r="F29" i="6"/>
  <c r="F23" i="6"/>
  <c r="F11" i="6"/>
  <c r="F2" i="6"/>
  <c r="O2" i="5"/>
  <c r="M2" i="5"/>
  <c r="K2" i="5"/>
  <c r="I2" i="5"/>
  <c r="G2" i="5"/>
  <c r="F41" i="1"/>
  <c r="F2" i="1"/>
  <c r="I41" i="6"/>
  <c r="F41" i="6"/>
  <c r="G40" i="6"/>
  <c r="D40" i="6"/>
  <c r="G38" i="6"/>
  <c r="D38" i="6"/>
  <c r="D33" i="6"/>
  <c r="I19" i="6"/>
  <c r="F19" i="6"/>
  <c r="G9" i="6"/>
  <c r="D9" i="6"/>
  <c r="G8" i="6"/>
  <c r="D8" i="6"/>
  <c r="G7" i="6"/>
  <c r="D7" i="6"/>
  <c r="G6" i="6"/>
  <c r="D6" i="6"/>
  <c r="G5" i="6"/>
  <c r="D5" i="6"/>
  <c r="D14" i="4" l="1"/>
  <c r="D12" i="4"/>
  <c r="D11" i="4"/>
  <c r="D10" i="4"/>
  <c r="D9" i="4"/>
  <c r="D7" i="4"/>
  <c r="D6" i="4"/>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G19" i="4" l="1"/>
  <c r="H40" i="1"/>
  <c r="F40" i="1" s="1"/>
  <c r="G40" i="1"/>
  <c r="E40" i="1"/>
  <c r="P19" i="4"/>
  <c r="N19" i="4" s="1"/>
  <c r="L19" i="4" s="1"/>
  <c r="J19" i="4" s="1"/>
  <c r="H19" i="4" s="1"/>
  <c r="F19" i="4" s="1"/>
  <c r="A1" i="1"/>
  <c r="A5" i="7" l="1"/>
  <c r="H50" i="1" l="1"/>
  <c r="H59" i="1" s="1"/>
  <c r="F50" i="1"/>
  <c r="F59" i="1" s="1"/>
  <c r="H42" i="1"/>
  <c r="F42" i="1"/>
  <c r="I16" i="7" l="1"/>
  <c r="I14" i="7"/>
  <c r="I12" i="7"/>
  <c r="I10" i="7"/>
  <c r="I8" i="7"/>
  <c r="I6" i="7"/>
  <c r="F16" i="7"/>
  <c r="F14" i="7"/>
  <c r="F12" i="7"/>
  <c r="F10" i="7"/>
  <c r="F8" i="7"/>
  <c r="F6" i="7"/>
  <c r="C16" i="7"/>
  <c r="C14" i="7"/>
  <c r="C12" i="7"/>
  <c r="C10" i="7"/>
  <c r="C8" i="7"/>
  <c r="C6" i="7"/>
  <c r="I13" i="11" l="1"/>
  <c r="G13" i="11"/>
  <c r="E13" i="11"/>
  <c r="E19" i="4" l="1"/>
  <c r="A1" i="11" l="1"/>
  <c r="Q41" i="5"/>
  <c r="L6" i="5"/>
  <c r="L7" i="5"/>
  <c r="B178" i="12" s="1"/>
  <c r="C178" i="12" s="1"/>
  <c r="L8" i="5"/>
  <c r="L9" i="5"/>
  <c r="B190" i="12" s="1"/>
  <c r="L10" i="5"/>
  <c r="B196" i="12" s="1"/>
  <c r="C196" i="12" s="1"/>
  <c r="L11" i="5"/>
  <c r="B202" i="12" s="1"/>
  <c r="L12" i="5"/>
  <c r="B208" i="12" s="1"/>
  <c r="L13" i="5"/>
  <c r="L14" i="5"/>
  <c r="L15" i="5"/>
  <c r="L16" i="5"/>
  <c r="L17" i="5"/>
  <c r="L18" i="5"/>
  <c r="L19" i="5"/>
  <c r="L20" i="5"/>
  <c r="B256" i="12" s="1"/>
  <c r="N20" i="5"/>
  <c r="B257" i="12" s="1"/>
  <c r="L21" i="5"/>
  <c r="B262" i="12" s="1"/>
  <c r="C262" i="12" s="1"/>
  <c r="L22" i="5"/>
  <c r="L23" i="5"/>
  <c r="B274" i="12" s="1"/>
  <c r="L24" i="5"/>
  <c r="B280" i="12" s="1"/>
  <c r="C280" i="12" s="1"/>
  <c r="L25" i="5"/>
  <c r="B286" i="12" s="1"/>
  <c r="L26" i="5"/>
  <c r="L27" i="5"/>
  <c r="B298" i="12" s="1"/>
  <c r="L28" i="5"/>
  <c r="B304" i="12" s="1"/>
  <c r="C304" i="12" s="1"/>
  <c r="L29" i="5"/>
  <c r="B310" i="12" s="1"/>
  <c r="L30" i="5"/>
  <c r="B316" i="12" s="1"/>
  <c r="L31" i="5"/>
  <c r="B322" i="12" s="1"/>
  <c r="L32" i="5"/>
  <c r="B328" i="12" s="1"/>
  <c r="C328" i="12" s="1"/>
  <c r="L33" i="5"/>
  <c r="L34" i="5"/>
  <c r="B340" i="12" s="1"/>
  <c r="L35" i="5"/>
  <c r="L36" i="5"/>
  <c r="B352" i="12" s="1"/>
  <c r="N36" i="5"/>
  <c r="B353" i="12" s="1"/>
  <c r="L37" i="5"/>
  <c r="L38" i="5"/>
  <c r="B364" i="12" s="1"/>
  <c r="C364" i="12" s="1"/>
  <c r="L39" i="5"/>
  <c r="B370" i="12" s="1"/>
  <c r="N39" i="5"/>
  <c r="B371" i="12" s="1"/>
  <c r="L40" i="5"/>
  <c r="B376" i="12" s="1"/>
  <c r="N41" i="5"/>
  <c r="O41" i="5"/>
  <c r="L5" i="5"/>
  <c r="B166" i="12" s="1"/>
  <c r="C166" i="12" s="1"/>
  <c r="M41" i="5"/>
  <c r="K41" i="5"/>
  <c r="I41" i="5"/>
  <c r="G41" i="5"/>
  <c r="M19" i="4"/>
  <c r="K19" i="4"/>
  <c r="I19" i="4"/>
  <c r="A1" i="7"/>
  <c r="A1" i="5"/>
  <c r="A1" i="4"/>
  <c r="A15" i="7"/>
  <c r="A13" i="7"/>
  <c r="A11" i="7"/>
  <c r="A9" i="7"/>
  <c r="A7" i="7"/>
  <c r="N5" i="5"/>
  <c r="B167" i="12" s="1"/>
  <c r="C167" i="12" s="1"/>
  <c r="N30" i="5"/>
  <c r="B317" i="12" s="1"/>
  <c r="N27" i="5"/>
  <c r="B299" i="12" s="1"/>
  <c r="N25" i="5"/>
  <c r="B287" i="12" s="1"/>
  <c r="N23" i="5"/>
  <c r="B275" i="12" s="1"/>
  <c r="N9" i="5"/>
  <c r="B191" i="12" s="1"/>
  <c r="N35" i="5" l="1"/>
  <c r="B347" i="12" s="1"/>
  <c r="B346" i="12"/>
  <c r="C346" i="12" s="1"/>
  <c r="N18" i="5"/>
  <c r="B245" i="12" s="1"/>
  <c r="B244" i="12"/>
  <c r="C244" i="12" s="1"/>
  <c r="N28" i="5"/>
  <c r="B305" i="12" s="1"/>
  <c r="C376" i="12"/>
  <c r="N37" i="5"/>
  <c r="B359" i="12" s="1"/>
  <c r="B358" i="12"/>
  <c r="C358" i="12" s="1"/>
  <c r="C340" i="12"/>
  <c r="C322" i="12"/>
  <c r="C298" i="12"/>
  <c r="C274" i="12"/>
  <c r="N17" i="5"/>
  <c r="B239" i="12" s="1"/>
  <c r="B238" i="12"/>
  <c r="C238" i="12" s="1"/>
  <c r="N13" i="5"/>
  <c r="B215" i="12" s="1"/>
  <c r="B214" i="12"/>
  <c r="C214" i="12" s="1"/>
  <c r="C190" i="12"/>
  <c r="N6" i="5"/>
  <c r="B173" i="12" s="1"/>
  <c r="C173" i="12" s="1"/>
  <c r="B172" i="12"/>
  <c r="C172" i="12" s="1"/>
  <c r="N33" i="5"/>
  <c r="B335" i="12" s="1"/>
  <c r="B334" i="12"/>
  <c r="C334" i="12" s="1"/>
  <c r="C316" i="12"/>
  <c r="N26" i="5"/>
  <c r="B293" i="12" s="1"/>
  <c r="B292" i="12"/>
  <c r="C292" i="12" s="1"/>
  <c r="N22" i="5"/>
  <c r="B269" i="12" s="1"/>
  <c r="B268" i="12"/>
  <c r="C268" i="12" s="1"/>
  <c r="C256" i="12"/>
  <c r="N16" i="5"/>
  <c r="B233" i="12" s="1"/>
  <c r="B232" i="12"/>
  <c r="C232" i="12" s="1"/>
  <c r="C208" i="12"/>
  <c r="N8" i="5"/>
  <c r="B185" i="12" s="1"/>
  <c r="B184" i="12"/>
  <c r="C184" i="12" s="1"/>
  <c r="N14" i="5"/>
  <c r="B221" i="12" s="1"/>
  <c r="B220" i="12"/>
  <c r="C220" i="12" s="1"/>
  <c r="C370" i="12"/>
  <c r="C352" i="12"/>
  <c r="N32" i="5"/>
  <c r="B329" i="12" s="1"/>
  <c r="C310" i="12"/>
  <c r="C286" i="12"/>
  <c r="N21" i="5"/>
  <c r="B263" i="12" s="1"/>
  <c r="N19" i="5"/>
  <c r="B251" i="12" s="1"/>
  <c r="B250" i="12"/>
  <c r="C250" i="12" s="1"/>
  <c r="N15" i="5"/>
  <c r="B227" i="12" s="1"/>
  <c r="B226" i="12"/>
  <c r="C226" i="12" s="1"/>
  <c r="C202" i="12"/>
  <c r="N7" i="5"/>
  <c r="B179" i="12" s="1"/>
  <c r="C179" i="12" s="1"/>
  <c r="O19" i="4"/>
  <c r="I21" i="6"/>
  <c r="N34" i="5"/>
  <c r="B341" i="12" s="1"/>
  <c r="N29" i="5"/>
  <c r="B311" i="12" s="1"/>
  <c r="N31" i="5"/>
  <c r="B323" i="12" s="1"/>
  <c r="N24" i="5"/>
  <c r="B281" i="12" s="1"/>
  <c r="C281" i="12" s="1"/>
  <c r="N12" i="5"/>
  <c r="B209" i="12" s="1"/>
  <c r="N38" i="5"/>
  <c r="B365" i="12" s="1"/>
  <c r="N40" i="5"/>
  <c r="B377" i="12" s="1"/>
  <c r="N11" i="5"/>
  <c r="B203" i="12" s="1"/>
  <c r="C203" i="12" s="1"/>
  <c r="N10" i="5"/>
  <c r="B197" i="12" s="1"/>
  <c r="C263" i="12" l="1"/>
  <c r="C185" i="12"/>
  <c r="C293" i="12"/>
  <c r="C353" i="12"/>
  <c r="C359" i="12"/>
  <c r="C323" i="12"/>
  <c r="C221" i="12"/>
  <c r="C371" i="12"/>
  <c r="C239" i="12"/>
  <c r="C245" i="12"/>
  <c r="C377" i="12"/>
  <c r="C311" i="12"/>
  <c r="C299" i="12"/>
  <c r="C317" i="12"/>
  <c r="C269" i="12"/>
  <c r="C191" i="12"/>
  <c r="C257" i="12"/>
  <c r="C305" i="12"/>
  <c r="C227" i="12"/>
  <c r="C365" i="12"/>
  <c r="C197" i="12"/>
  <c r="C209" i="12"/>
  <c r="C341" i="12"/>
  <c r="C251" i="12"/>
  <c r="C329" i="12"/>
  <c r="C287" i="12"/>
  <c r="C233" i="12"/>
  <c r="C335" i="12"/>
  <c r="C215" i="12"/>
  <c r="C275" i="12"/>
  <c r="C34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Scharfe-S</author>
  </authors>
  <commentList>
    <comment ref="E21" authorId="0" shapeId="0" xr:uid="{00000000-0006-0000-0000-000001000000}">
      <text>
        <r>
          <rPr>
            <b/>
            <sz val="8"/>
            <color indexed="81"/>
            <rFont val="Tahoma"/>
            <family val="2"/>
          </rPr>
          <t xml:space="preserve">Stichtag der Erhebung
</t>
        </r>
        <r>
          <rPr>
            <sz val="8"/>
            <color indexed="81"/>
            <rFont val="Tahoma"/>
            <family val="2"/>
          </rPr>
          <t>Den Stichtag bitte in folgendem Format angeben:</t>
        </r>
        <r>
          <rPr>
            <b/>
            <sz val="8"/>
            <color indexed="81"/>
            <rFont val="Tahoma"/>
            <family val="2"/>
          </rPr>
          <t xml:space="preserve">
am 31.12.jjjj</t>
        </r>
        <r>
          <rPr>
            <sz val="8"/>
            <color indexed="81"/>
            <rFont val="Tahoma"/>
            <family val="2"/>
          </rPr>
          <t xml:space="preserve">
</t>
        </r>
      </text>
    </comment>
    <comment ref="E24" authorId="0" shapeId="0" xr:uid="{00000000-0006-0000-0000-000002000000}">
      <text>
        <r>
          <rPr>
            <b/>
            <sz val="8"/>
            <color indexed="81"/>
            <rFont val="Tahoma"/>
            <family val="2"/>
          </rPr>
          <t>Berichtsstellennummer</t>
        </r>
        <r>
          <rPr>
            <sz val="8"/>
            <color indexed="81"/>
            <rFont val="Tahoma"/>
            <family val="2"/>
          </rPr>
          <t xml:space="preserve">
Bitte hier die Berichtsstellennummer eintragen, diese wird dann auf die anderen Arbeitsblätter automatisch übertragen.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Kickner-C</author>
    <author>Scharfe-S</author>
    <author>Hohmann, Kai (F304)</author>
    <author>Hohmann, Kai</author>
  </authors>
  <commentList>
    <comment ref="A2" authorId="0" shapeId="0" xr:uid="{00000000-0006-0000-0100-000001000000}">
      <text>
        <r>
          <rPr>
            <b/>
            <sz val="8"/>
            <color indexed="81"/>
            <rFont val="Tahoma"/>
            <family val="2"/>
          </rPr>
          <t xml:space="preserve">Kassenkredite (ohne Cash-Pooling im öffentlichen Bereich)
</t>
        </r>
        <r>
          <rPr>
            <sz val="8"/>
            <color indexed="81"/>
            <rFont val="Tahoma"/>
            <family val="2"/>
          </rPr>
          <t xml:space="preserve">Unter Kassenkredite/Kassenverstärkungskredite werden die in der Regel kurzfristigen Verbindlichkeiten erfasst, die zur Überbrückung vorübergehender Kassenanspannungen verwendet werden. Sie dienen nicht der Ausgabendeckung (keine investiven Zwecke), sondern der Aufrechterhaltung einer ordnungsgemäßen Kassenwirtschaft beziehungsweise der Liquiditätssicherung. Zur Vorfinanzierung von Vorhaben auf spätere langfristige Darlehen aufgenommene Zwischenkredite sind als Schulden bei den jeweiligen Kreditarten auszuweisen. Kontokorrentkredite sowie empfangene Barsicherheiten aus Derivatgeschäften (Cash Collaterals) sind hier einzubeziehen.
</t>
        </r>
        <r>
          <rPr>
            <b/>
            <sz val="8"/>
            <color indexed="81"/>
            <rFont val="Tahoma"/>
            <family val="2"/>
          </rPr>
          <t xml:space="preserve">Schuldscheindarlehen für Liquiditätszwecke </t>
        </r>
        <r>
          <rPr>
            <sz val="8"/>
            <color indexed="81"/>
            <rFont val="Tahoma"/>
            <family val="2"/>
          </rPr>
          <t xml:space="preserve">sind hier einzutragen, dagegen </t>
        </r>
        <r>
          <rPr>
            <b/>
            <sz val="8"/>
            <color indexed="81"/>
            <rFont val="Tahoma"/>
            <family val="2"/>
          </rPr>
          <t xml:space="preserve">Schuldscheindarlehen für Investitionszwecke </t>
        </r>
        <r>
          <rPr>
            <sz val="8"/>
            <color indexed="81"/>
            <rFont val="Tahoma"/>
            <family val="2"/>
          </rPr>
          <t>unter den "Krediten"</t>
        </r>
        <r>
          <rPr>
            <b/>
            <sz val="8"/>
            <color indexed="81"/>
            <rFont val="Tahoma"/>
            <family val="2"/>
          </rPr>
          <t>.</t>
        </r>
        <r>
          <rPr>
            <sz val="8"/>
            <color indexed="81"/>
            <rFont val="Tahoma"/>
            <family val="2"/>
          </rPr>
          <t xml:space="preserve">
Eine Saldierung mit positiven Kontoständen (Guthaben) ist nicht zulässig.</t>
        </r>
      </text>
    </comment>
    <comment ref="B3" authorId="1" shapeId="0" xr:uid="{00000000-0006-0000-0100-000002000000}">
      <text>
        <r>
          <rPr>
            <b/>
            <sz val="8"/>
            <color indexed="81"/>
            <rFont val="Tahoma"/>
            <family val="2"/>
          </rPr>
          <t>Bund</t>
        </r>
        <r>
          <rPr>
            <sz val="8"/>
            <color indexed="81"/>
            <rFont val="Tahoma"/>
            <family val="2"/>
          </rPr>
          <t xml:space="preserve">
Kernhaushalt des Bundes. Sondervermögen des 
Bundes sind unter "Sonstige öffentliche Sonderrechnungen" einzuordnen.
</t>
        </r>
      </text>
    </comment>
    <comment ref="B6" authorId="1" shapeId="0" xr:uid="{00000000-0006-0000-0100-000003000000}">
      <text>
        <r>
          <rPr>
            <b/>
            <sz val="8"/>
            <color indexed="81"/>
            <rFont val="Tahoma"/>
            <family val="2"/>
          </rPr>
          <t>Länder</t>
        </r>
        <r>
          <rPr>
            <sz val="8"/>
            <color indexed="81"/>
            <rFont val="Tahoma"/>
            <family val="2"/>
          </rPr>
          <t xml:space="preserve">
Kernhaushalte der Länder einschließlich Stadtstaaten. Sondervermögen der Länder sind unter "Sonstige öffentliche Sonderrechnungen" einzuordnen.
</t>
        </r>
      </text>
    </comment>
    <comment ref="B9" authorId="1" shapeId="0" xr:uid="{00000000-0006-0000-0100-000004000000}">
      <text>
        <r>
          <rPr>
            <b/>
            <sz val="8"/>
            <color indexed="81"/>
            <rFont val="Tahoma"/>
            <family val="2"/>
          </rPr>
          <t>Gemeinden/Gemeindeverbände</t>
        </r>
        <r>
          <rPr>
            <sz val="8"/>
            <color indexed="81"/>
            <rFont val="Tahoma"/>
            <family val="2"/>
          </rPr>
          <t xml:space="preserve">
Gemeinden (kreisfreie Städte, kreisangehörige Gemeinden), Gemeindeverbände (Ämter/Amtsverwaltungen, Samtgemeinden, Verbandsgemeinden, Landkreise), Bezirksverbände (Bezirke, Landeswohlfahrtsverbände, Landschaftsverbände)
</t>
        </r>
      </text>
    </comment>
    <comment ref="B12" authorId="1" shapeId="0" xr:uid="{00000000-0006-0000-0100-000005000000}">
      <text>
        <r>
          <rPr>
            <b/>
            <sz val="8"/>
            <color indexed="81"/>
            <rFont val="Tahoma"/>
            <family val="2"/>
          </rPr>
          <t>Zweckverbände und dergleichen</t>
        </r>
        <r>
          <rPr>
            <sz val="8"/>
            <color indexed="81"/>
            <rFont val="Tahoma"/>
            <family val="2"/>
          </rPr>
          <t xml:space="preserve">
Verbände und sonstige Organisationen in öffentlich rechtlicher Form, die kommunale Aufgaben erfüllen und mindestens eine Gemeinde oder einen Gemeindeverband zum Mitglied haben.
Hierzu gehören
– Zweckverbände nach den Zweckverbandsgesetzen (ausgenommen Sparkassenverbände),
– sondergesetzliche Verbände (z. B. Schulverbände gemäß den Schulgesetzen der Länder),
– Nachbarschaftsverbände,
– wasserwirtschaftliche Verbände, Bodenverbände,
– Regionalverbände,
– regionale Planungsverbände,
– Planungsverbände nach dem Bundesbaugesetz,
– Gemeindeverwaltungsverbände,
– Wasserversorgungs-/Abwasserbeseitigungsverbände,
– Verwaltungsgemeinschaften in Bayern,
– grenzüberschreitende Zweckverbände mit Sitz in Deutschland und
– sonstige Verbände und Organisationen mit kommunaler Aufgabenerfüllung.</t>
        </r>
      </text>
    </comment>
    <comment ref="B15" authorId="1" shapeId="0" xr:uid="{00000000-0006-0000-0100-000006000000}">
      <text>
        <r>
          <rPr>
            <b/>
            <sz val="8"/>
            <color indexed="81"/>
            <rFont val="Tahoma"/>
            <family val="2"/>
          </rPr>
          <t xml:space="preserve">Gesetzliche Sozialversicherung
</t>
        </r>
        <r>
          <rPr>
            <sz val="8"/>
            <color indexed="81"/>
            <rFont val="Tahoma"/>
            <family val="2"/>
          </rPr>
          <t>Träger der gesetzlichen:
– Krankenversicherung
– Pflegeversicherung
– Unfallversicherung
– Rentenversicherung
– Arbeitslosenversicherung (Bundesagentur für Arbeit)
sowie
– Sozialversicherung für Landwirtschaft, Forsten und Gartenbau
– Deutsche Rentenversicherung Knappschaft-Bahn-See
Kommunale Versorgungskassen und -verbände sowie Träger der öffentlichen Zusatzversorgung sind unter "Sonstige öffentliche Sonderrechnungen" einzuordnen.</t>
        </r>
      </text>
    </comment>
    <comment ref="B18" authorId="1" shapeId="0" xr:uid="{00000000-0006-0000-0100-000007000000}">
      <text>
        <r>
          <rPr>
            <b/>
            <sz val="8"/>
            <color indexed="81"/>
            <rFont val="Tahoma"/>
            <family val="2"/>
          </rPr>
          <t xml:space="preserve">Verbunden Unternehmen, Beteiligungen und Sondervermögen
</t>
        </r>
        <r>
          <rPr>
            <sz val="8"/>
            <color indexed="81"/>
            <rFont val="Tahoma"/>
            <family val="2"/>
          </rPr>
          <t xml:space="preserve">Zahlungsbeziehungen mit öffentlichen Fonds, Einrichtungen und Unternehmen mit Sonderrechnung oder in rechtlich selbstständiger Form, bei denen die Berichtseinheit </t>
        </r>
        <r>
          <rPr>
            <b/>
            <sz val="8"/>
            <color indexed="81"/>
            <rFont val="Tahoma"/>
            <family val="2"/>
          </rPr>
          <t xml:space="preserve">selber </t>
        </r>
        <r>
          <rPr>
            <sz val="8"/>
            <color indexed="81"/>
            <rFont val="Tahoma"/>
            <family val="2"/>
          </rPr>
          <t xml:space="preserve">Mitglied, Träger oder unmittelbarer beziehungsweise mittelbarer Anteilseigner ist und insgesamt mehr als 50 % der Anteile beziehungsweise der Stimmrechte besitzt.
Öffentliche Unternehmen im Sinne dieser Abgrenzung sind
– eigene Betriebe.
– Sondervermögen mit unternehmerischer Aufgabenstellung und eigener Wirtschafts- und Rechnungsführung.
– Unternehmen in der Rechtsform des öffentlichen Rechts.
– Unternehmen des privaten Rechts (z. B. AG, GmbH), wenn sie öffentlich bestimmt sind, d. h. wenn die eigene Körperschaft überwiegend, d. h. mit mehr als 50 v. H. am Nennkapital (Grund- oder Stammkapital) unmittelbar oder mittelbar (z. B. über eine Holding), beteiligt ist.
Öffentliche Einrichtungen im Sinne dieser Abgrenzung sind
– juristische Personen des öffentlichen Rechts, die keine Unternehmen sind.
– juristische Personen des privaten Rechts ohne unternehmerische Aufgabenstellung, wenn sie öffentlich bestimmt sind, d. h. wenn die eigene Körperschaft überwiegend, d. h. mit mehr als 50 v. H. am  Nennkapital (Grund- oder Stammkapital) unmittelbar oder mittelbar (z. B. über eine Holding), beteiligt ist.
– juristische Personen des privaten Rechts in den Formen von Stiftungen und Vereinen sowie Gesellschaften des privaten Rechts, bei denen die eigene Körperschaft auf Grund der Satzung o. Ä. beherrschenden Einfluss ausübt.
Dazu zählen auch Versorgungsfonds/Versorgungsrücklagen.
Nicht dazu zählen Sparkassen und Landesbanken, Einheiten, bei denen die Kommune 50 % oder weniger an Anteilen beziehungsweise Stimmrechten besitzt sowie Unternehmensbestandteile mit Sitz im Ausland (ausländische Tochtergesellschaften).
</t>
        </r>
      </text>
    </comment>
    <comment ref="B21" authorId="1" shapeId="0" xr:uid="{00000000-0006-0000-0100-000008000000}">
      <text>
        <r>
          <rPr>
            <b/>
            <sz val="8"/>
            <color indexed="81"/>
            <rFont val="Tahoma"/>
            <family val="2"/>
          </rPr>
          <t>Sonstige öffentliche Sonderrechnungen</t>
        </r>
        <r>
          <rPr>
            <sz val="8"/>
            <color indexed="81"/>
            <rFont val="Tahoma"/>
            <family val="2"/>
          </rPr>
          <t xml:space="preserve">
Zahlungsbeziehungen mit Sondervermögen des Bundes und der Länder, mit öffentlichen Fonds, Einrichtungen und Unternehmen mit Sondervermögen/-rechnung oder in rechtlich selbstständiger Form, bei denen </t>
        </r>
        <r>
          <rPr>
            <b/>
            <sz val="8"/>
            <color indexed="81"/>
            <rFont val="Tahoma"/>
            <family val="2"/>
          </rPr>
          <t xml:space="preserve">andere </t>
        </r>
        <r>
          <rPr>
            <sz val="8"/>
            <color indexed="81"/>
            <rFont val="Tahoma"/>
            <family val="2"/>
          </rPr>
          <t>öffentliche Körperschaften (Bund, Länder, Gemeinden/Gemeindeverbände) oder die Sozialversicherung Mitglied, Träger oder unmittelbare beziehungsweise mittelbare Anteilseigner sind und diese insgesamt mehr als 50 % der Anteile beziehungsweise der Stimmrechte besitzen.
Öffentliche Unternehmen im Sinne dieser Abgrenzung sind
– Betriebe des Bundes und der Länder im Sinne des § 26 BHO / LHO.
– Sondervermögen mit unternehmerischer Aufgabenstellung und eigener Wirtschafts- und Rechnungsführung.
– Unternehmen in der Rechtsform einer juristischen Person des öffentlichen Rechts.
– Unternehmen des privaten Rechts (z. B. AG, GmbH), wenn Bund, Länder, Gemeinden/ Gemeindeverbände und Sozialversicherung überwiegend, d. h. mit mehr als 50 v. H. am Nennkapital (Grund- oder Stammkapital) unmittelbar oder mittelbar (z. B. über eine Holding), beteiligt sind.
Öffentliche Einrichtungen im Sinne dieser Abgrenzung sind
– juristische Personen des öffentlichen Rechts, die keine Unternehmen sind.
– juristische Personen des privaten Rechts ohne unternehmerische Aufgabenstellung, wenn Bund, Länder, Gemeinden/Gemeindeverbände und Sozialversicherung überwiegend, d. h. mit mehr als 50 v. H. am Nennkapital (Grund- und Stammkapital) unmittelbar oder mittelbar (z. B. über eine Holding), beteiligt sind.
– juristische Personen des privaten Rechts in der Form von Stiftungen und Vereinen sowie Gesellschaften des privaten Rechts, bei denen die öffentliche Hand auf Grund der Satzung o. Ä. beherrschenden Einfluss ausübt.
Dazu zählen auch kommunale Versorgungskassen und -verbände.
Nicht dazu zählen Einheiten, bei denen öffentliche Körperschaften oder die Sozialversicherung 50 % oder weniger an Anteilen beziehungsweise Stimmrechten besitzen sowie Sparkassen, Landesbanken, Wirtschafts- und Berufsvertretungen und Kirchen.</t>
        </r>
      </text>
    </comment>
    <comment ref="B24" authorId="1" shapeId="0" xr:uid="{00000000-0006-0000-0100-000009000000}">
      <text>
        <r>
          <rPr>
            <b/>
            <sz val="8"/>
            <color indexed="81"/>
            <rFont val="Tahoma"/>
            <family val="2"/>
          </rPr>
          <t xml:space="preserve">Kreditinstitute
</t>
        </r>
        <r>
          <rPr>
            <sz val="8"/>
            <color indexed="81"/>
            <rFont val="Tahoma"/>
            <family val="2"/>
          </rPr>
          <t>Kreditinstitute sind alle Institutionen im In- und Ausland, die finanzielle Mittlertätigkeiten ausüben und deren Geschäftstätigkeit darin besteht, Einlagen u. Ä. von juristischen und natürlichen Personen aufzunehmen, Kredite zu gewähren oder in Wertpapiere zu investieren.
Zu den Kreditinstituten zählen insbesondere:
– Sparkassen, Landesbanken
– Kreditanstalt für Wiederaufbau (KfW)
– Banken mit Sonderaufgaben (z. B. LfA Förderbank Bayern, NRW.BANK, Investitionsbank Schleswig-Holstein, Sächsische Aufbaubank – Förderbank –)
– Geschäftsbanken, Universalbanken
– Genossenschaftsbanken, Kreditgenossenschaften
– Spezialbanken (z. B. Merchant Banks, Emissionshäuser, Privatbanken)
– Bausparkassen
Nicht zu den Kreditinstituten zählen etwa Börsen sowie sonstige Finanzintermediäre.
Eine Liste aller Kreditinstitute finden Sie auf der Internetseite der Europäischen Zentralbank unter https://www.ecb.europa.eu/stats/money/mfi/general/html/daily_list-MID.en.html .</t>
        </r>
      </text>
    </comment>
    <comment ref="B30" authorId="1" shapeId="0" xr:uid="{00000000-0006-0000-0100-00000A000000}">
      <text>
        <r>
          <rPr>
            <b/>
            <sz val="8"/>
            <color indexed="81"/>
            <rFont val="Tahoma"/>
            <family val="2"/>
          </rPr>
          <t xml:space="preserve">Sonstiger inländischer Bereich
</t>
        </r>
        <r>
          <rPr>
            <sz val="8"/>
            <color indexed="81"/>
            <rFont val="Tahoma"/>
            <family val="2"/>
          </rPr>
          <t>Alle inländischen Unternehmen, die nicht öffentliche Unternehmen oder Kreditinstitute sind.
Dazu zählen auch:
– Erwerbs- und Wirtschaftsgenossenschaften
– rechtsfähige Vereine, Stiftungen
– nichtrechtsfähige Vereine, sonstige nichtrechtsfähige Personengemeinschaften
Eigene Beteiligungen, Beteiligungen anderer Gebietskörperschaften und/oder Beteiligungen der Sozialversicherung, deren Anteile beziehungsweise Stimmrechte insgesamt 50 % oder weniger betragen, sind hier auch einzubeziehen.
Natürliche und juristische Personen, die den bisher benannten Bereichen nicht zugeordnet wurden, insbesondere Organisationen ohne Erwerbscharakter (einschließlich deren Anstalten und Einrichtungen) in öffentlich-rechtlicher (Körperschaften, Anstalten, Stiftungen des öffentlichen Rechts) oder privat-rechtlicher (eingetragene Vereine, privatrechtliche Stiftungen, BGB-Gesellschaften) Rechtsform, soweit diese nicht als Unternehmen oder Teil eines Unternehmens zu betrachten sind, sind ebenfalls hier zuzuordnen.
Hierzu gehören
– Kirchen, Orden, religiöse und weltanschauliche Vereinigungen,
– Organisationen der Freien Wohlfahrtspflege,
– Organisationen in den Bereichen Erziehung, Wissenschaft und Kultur, Sport- und Jugendpflege,
– Arbeitgeberverbände, Berufsorganisationen,
– Wirtschaftsverbände und öffentlich-rechtliche Wirtschafts- und Berufsvertretungen,
– Gewerkschaften und
– politische Parteien.</t>
        </r>
      </text>
    </comment>
    <comment ref="B33" authorId="1" shapeId="0" xr:uid="{00000000-0006-0000-0100-00000B000000}">
      <text>
        <r>
          <rPr>
            <b/>
            <sz val="8"/>
            <color indexed="81"/>
            <rFont val="Tahoma"/>
            <family val="2"/>
          </rPr>
          <t>Sonstiger ausländischer Bereich</t>
        </r>
        <r>
          <rPr>
            <sz val="8"/>
            <color indexed="81"/>
            <rFont val="Tahoma"/>
            <family val="2"/>
          </rPr>
          <t xml:space="preserve">
Natürliche und juristische Personen des Auslandes, soweit sie nicht zu den Kreditinstituten zählen, sind unter anderem auch:
– europäische Gemeinden
– internationale Organisationen, Einrichtungen der Europäischen Union
– Unternehmensbestandteile mit Sitz im Ausland (ausländische Tochtergesellschaften)</t>
        </r>
      </text>
    </comment>
    <comment ref="B39" authorId="2" shapeId="0" xr:uid="{00000000-0006-0000-0100-00000C000000}">
      <text>
        <r>
          <rPr>
            <b/>
            <sz val="8"/>
            <color indexed="81"/>
            <rFont val="Tahoma"/>
            <family val="2"/>
          </rPr>
          <t>Cash-Pool-Führer (CF): für Cash-Pool-Einheiten aufgenommene Kassenkredite</t>
        </r>
        <r>
          <rPr>
            <sz val="8"/>
            <color indexed="81"/>
            <rFont val="Tahoma"/>
            <family val="2"/>
          </rPr>
          <t xml:space="preserve">
Es sind vom Cash-Pool-Führer (CF) Eintragungen vorzunehmen, wenn von diesem bei negativem Zahlungsmittelbestand des Cash-Pools/der Einheitskasse/der Amtskasse Gelder beim nicht-öffentlichen Bereich aufgenommen werden (müssen).
Weitere Informationen sind dem im IDEV-Formular eingebetteten </t>
        </r>
        <r>
          <rPr>
            <b/>
            <sz val="8"/>
            <color indexed="81"/>
            <rFont val="Tahoma"/>
            <family val="2"/>
          </rPr>
          <t>Merkblatt</t>
        </r>
        <r>
          <rPr>
            <sz val="8"/>
            <color indexed="81"/>
            <rFont val="Tahoma"/>
            <family val="2"/>
          </rPr>
          <t xml:space="preserve"> zu „Cash-Pooling“ zu entnehmen.
</t>
        </r>
      </text>
    </comment>
    <comment ref="A40" authorId="1" shapeId="0" xr:uid="{00000000-0006-0000-0100-00000D000000}">
      <text>
        <r>
          <rPr>
            <b/>
            <sz val="8"/>
            <color indexed="81"/>
            <rFont val="Tahoma"/>
            <family val="2"/>
          </rPr>
          <t xml:space="preserve">Plausibilitätskontrolle Darunter-Position:
</t>
        </r>
        <r>
          <rPr>
            <sz val="8"/>
            <color indexed="81"/>
            <rFont val="Tahoma"/>
            <family val="2"/>
          </rPr>
          <t xml:space="preserve">
Es wird geprüft, ob die Darunter-Position (P160X) kleiner oder gleich der Summe der Kassenkredite beim nicht-öffentlichen Bereich (P107X bis P143X) ist.</t>
        </r>
      </text>
    </comment>
    <comment ref="A41" authorId="3" shapeId="0" xr:uid="{00000000-0006-0000-0100-00000E000000}">
      <text>
        <r>
          <rPr>
            <b/>
            <sz val="8"/>
            <color indexed="81"/>
            <rFont val="Tahoma"/>
            <family val="2"/>
          </rPr>
          <t>Cash-Pooling/Einheitskasse/Amtskasse im öffentlichen Bereich</t>
        </r>
        <r>
          <rPr>
            <sz val="8"/>
            <color indexed="81"/>
            <rFont val="Tahoma"/>
            <family val="2"/>
          </rPr>
          <t xml:space="preserve">
Unter Cash-Pooling sind Liquiditätsverbünde zu verstehen, bei denen Einheiten im Rahmen eines gemeinsamen Finanzmanagements liquide Mittel zusammenführen, sodass alle teilnehmenden Einheiten bei Bedarf darauf zurückgreifen können. Durch Cash-Pooling können „externe“ Kassenkreditaufnahmen (z. B. bei einem Kreditinstitut) vermieden oder überschüssige Gelder gemeinsam angelegt werden.
</t>
        </r>
        <r>
          <rPr>
            <u/>
            <sz val="8"/>
            <color indexed="81"/>
            <rFont val="Tahoma"/>
            <family val="2"/>
          </rPr>
          <t xml:space="preserve">
Für Cash-Pools gilt regelmäßig</t>
        </r>
        <r>
          <rPr>
            <sz val="8"/>
            <color indexed="81"/>
            <rFont val="Tahoma"/>
            <family val="2"/>
          </rPr>
          <t>:
– Ein Cash-Pool-Führer verwaltet den Cash-Pool dauerhaft
– Teilnehmerkreis am Cash-Pool besteht in der Regel aus Einheiten des öffentlichen Bereichs
– Längerfristig angelegtes gemeinsames Finanzmanagement (keine einmaligen Sachverhalte), gegebenenfalls mit spezieller Vereinbarung
– Ein positiver beziehungsweise negativer Saldo einer Cash-Pool-Einheit entspricht der Forderung beziehungsweise der Verbindlichkeit der Einheit gegenüber dem Cash-Pool (ähnlich einem Bankkonto beziehungsweise Dispo-Kredit). Der Cash-Pool-Führer meldet spiegelbildlich Forderungen beziehungsweise Verbindlichkeiten gegenüber der Cash-Pool-Einheit
– Der eingezahlte Überschuss einer Einheit kann zeitweise von anderen Einheiten inklusive dem Cash-Pool-Führer selbst genutzt werden
Hierzu zählen auch</t>
        </r>
        <r>
          <rPr>
            <b/>
            <sz val="8"/>
            <color indexed="81"/>
            <rFont val="Tahoma"/>
            <family val="2"/>
          </rPr>
          <t xml:space="preserve"> Einheitskassen (z. B. Landeshauptkassen)/Amtskassen o. Ä.</t>
        </r>
        <r>
          <rPr>
            <sz val="8"/>
            <color indexed="81"/>
            <rFont val="Tahoma"/>
            <family val="2"/>
          </rPr>
          <t xml:space="preserve">, in deren Rahmen Gelder der Cash-Pool-Einheiten (z. B. Gemeinden) an den zugehörigen Cash-Pool-Führer (z. B. Gemeindeverband) abgeführt werden beziehungsweise durch den Cash-Pool-Führer direkt vereinnahmt/verausgabt werden.
</t>
        </r>
        <r>
          <rPr>
            <b/>
            <u/>
            <sz val="8"/>
            <color indexed="81"/>
            <rFont val="Tahoma"/>
            <family val="2"/>
          </rPr>
          <t xml:space="preserve">
Nicht zu Cash-Pooling zählen</t>
        </r>
        <r>
          <rPr>
            <b/>
            <sz val="8"/>
            <color indexed="81"/>
            <rFont val="Tahoma"/>
            <family val="2"/>
          </rPr>
          <t>:</t>
        </r>
        <r>
          <rPr>
            <sz val="8"/>
            <color indexed="81"/>
            <rFont val="Tahoma"/>
            <family val="2"/>
          </rPr>
          <t xml:space="preserve">
– Gemeinsame Verwaltung von Sichteinlagen, ohne die Möglichkeit auf die Liquidität anderer zurückzugreifen
– Treuhänderisch verwaltete Mittel
– Weitergeleitete Darlehen
– Kassenkredite/Ausleihungen, denen kein übergeordneter Cash-Pool zugrunde liegt
Im Rahmen von Gewinnabführungsverträgen zu leistende Zahlungen an die Muttergesellschaft u. Ä. sind als „Sonstige Verbindlichkeiten“ zu behandeln und daher nicht in der Schuldenstatistik auszuweisen.
Ausleihungen im Rahmen von Cash-Pooling/Einheitskasse/Amtskasse sind entsprechend in der Finanzvermögenstatistik auszuweisen.
</t>
        </r>
        <r>
          <rPr>
            <u/>
            <sz val="8"/>
            <color indexed="81"/>
            <rFont val="Tahoma"/>
            <family val="2"/>
          </rPr>
          <t>Für die beiden folgenden Hauptmerkmalen "</t>
        </r>
        <r>
          <rPr>
            <b/>
            <u/>
            <sz val="8"/>
            <color indexed="81"/>
            <rFont val="Tahoma"/>
            <family val="2"/>
          </rPr>
          <t>Cash-Pool-Führer (CF)</t>
        </r>
        <r>
          <rPr>
            <u/>
            <sz val="8"/>
            <color indexed="81"/>
            <rFont val="Tahoma"/>
            <family val="2"/>
          </rPr>
          <t>: Verbindlichkeiten gegenüber zuführenden Einheiten" und "</t>
        </r>
        <r>
          <rPr>
            <b/>
            <u/>
            <sz val="8"/>
            <color indexed="81"/>
            <rFont val="Tahoma"/>
            <family val="2"/>
          </rPr>
          <t>Cash-Pool-Einheit (CE)</t>
        </r>
        <r>
          <rPr>
            <u/>
            <sz val="8"/>
            <color indexed="81"/>
            <rFont val="Tahoma"/>
            <family val="2"/>
          </rPr>
          <t>: für eigenen Liquiditätsbedarf entnommene Mittel" gilt</t>
        </r>
        <r>
          <rPr>
            <sz val="8"/>
            <color indexed="81"/>
            <rFont val="Tahoma"/>
            <family val="2"/>
          </rPr>
          <t xml:space="preserve">:
Der </t>
        </r>
        <r>
          <rPr>
            <b/>
            <sz val="8"/>
            <color indexed="81"/>
            <rFont val="Tahoma"/>
            <family val="2"/>
          </rPr>
          <t>Cash-Pool-Führer (CF)</t>
        </r>
        <r>
          <rPr>
            <sz val="8"/>
            <color indexed="81"/>
            <rFont val="Tahoma"/>
            <family val="2"/>
          </rPr>
          <t xml:space="preserve"> muss in seinen statistischen Meldungen zwei Perspektiven berücksichtigen: Einerseits ist er eine am Cash-Pool teilnehmende Einheit (CE), die – wie alle anderen auch – Überschüsse einzahlen und Liquiditätsbedarf über den Cash-Pool decken kann. Andererseits gibt er die Meldung für den Cash-Pool als Gegenpartei aller Cash-Pool-Einheiten (einschließlich sich selbst) ab.</t>
        </r>
        <r>
          <rPr>
            <sz val="9"/>
            <color indexed="81"/>
            <rFont val="Tahoma"/>
            <family val="2"/>
          </rPr>
          <t xml:space="preserve">
</t>
        </r>
      </text>
    </comment>
    <comment ref="B42" authorId="2" shapeId="0" xr:uid="{00000000-0006-0000-0100-00000F000000}">
      <text>
        <r>
          <rPr>
            <b/>
            <sz val="8"/>
            <color indexed="81"/>
            <rFont val="Tahoma"/>
            <family val="2"/>
          </rPr>
          <t xml:space="preserve">Cash-Pool-Führer (CF): Verbindlichkeiten gegenüber zuführenden Einheiten
</t>
        </r>
        <r>
          <rPr>
            <sz val="8"/>
            <color indexed="81"/>
            <rFont val="Tahoma"/>
            <family val="2"/>
          </rPr>
          <t xml:space="preserve">Führen Cash-Pool-Einheiten (CE) dem Cash-Pool/der Einheitskasse/der Amtskasse liquide Mittel zu, dann weist der </t>
        </r>
        <r>
          <rPr>
            <b/>
            <sz val="8"/>
            <color indexed="81"/>
            <rFont val="Tahoma"/>
            <family val="2"/>
          </rPr>
          <t>Cash-Pool-Führer (CF)</t>
        </r>
        <r>
          <rPr>
            <sz val="8"/>
            <color indexed="81"/>
            <rFont val="Tahoma"/>
            <family val="2"/>
          </rPr>
          <t xml:space="preserve"> die Verbindlichkeiten gegenüber diesen Einheiten aus.
Weitere Informationen sind dem im IDEV-Formular eingebetteten </t>
        </r>
        <r>
          <rPr>
            <b/>
            <sz val="8"/>
            <color indexed="81"/>
            <rFont val="Tahoma"/>
            <family val="2"/>
          </rPr>
          <t>Merkblatt</t>
        </r>
        <r>
          <rPr>
            <sz val="8"/>
            <color indexed="81"/>
            <rFont val="Tahoma"/>
            <family val="2"/>
          </rPr>
          <t xml:space="preserve"> zu „Cash-Pooling“ zu entnehmen.
</t>
        </r>
      </text>
    </comment>
    <comment ref="B43" authorId="1" shapeId="0" xr:uid="{00000000-0006-0000-0100-000010000000}">
      <text>
        <r>
          <rPr>
            <b/>
            <sz val="8"/>
            <color indexed="81"/>
            <rFont val="Tahoma"/>
            <family val="2"/>
          </rPr>
          <t>Bund</t>
        </r>
        <r>
          <rPr>
            <sz val="8"/>
            <color indexed="81"/>
            <rFont val="Tahoma"/>
            <family val="2"/>
          </rPr>
          <t xml:space="preserve">
Kernhaushalt des Bundes. Sondervermögen des 
Bundes sind unter "Sonstige öffentliche Sonderrechnungen" einzuordnen.
</t>
        </r>
      </text>
    </comment>
    <comment ref="B44" authorId="1" shapeId="0" xr:uid="{00000000-0006-0000-0100-000011000000}">
      <text>
        <r>
          <rPr>
            <b/>
            <sz val="8"/>
            <color indexed="81"/>
            <rFont val="Tahoma"/>
            <family val="2"/>
          </rPr>
          <t>Länder</t>
        </r>
        <r>
          <rPr>
            <sz val="8"/>
            <color indexed="81"/>
            <rFont val="Tahoma"/>
            <family val="2"/>
          </rPr>
          <t xml:space="preserve">
Kernhaushalte der Länder einschließlich Stadtstaaten. Sondervermögen der Länder sind unter "Sonstige öffentliche Sonderrechnungen" einzuordnen.
</t>
        </r>
      </text>
    </comment>
    <comment ref="B45" authorId="1" shapeId="0" xr:uid="{00000000-0006-0000-0100-000012000000}">
      <text>
        <r>
          <rPr>
            <b/>
            <sz val="8"/>
            <color indexed="81"/>
            <rFont val="Tahoma"/>
            <family val="2"/>
          </rPr>
          <t>Gemeinden/Gemeindeverbände</t>
        </r>
        <r>
          <rPr>
            <sz val="8"/>
            <color indexed="81"/>
            <rFont val="Tahoma"/>
            <family val="2"/>
          </rPr>
          <t xml:space="preserve">
Gemeinden (kreisfreie Städte, kreisangehörige Gemeinden), Gemeindeverbände (Ämter/Amtsverwaltungen, Samtgemeinden, Verbandsgemeinden, Landkreise), Bezirksverbände (Bezirke, Landeswohlfahrtsverbände, Landschaftsverbände)
</t>
        </r>
      </text>
    </comment>
    <comment ref="B46" authorId="1" shapeId="0" xr:uid="{00000000-0006-0000-0100-000013000000}">
      <text>
        <r>
          <rPr>
            <b/>
            <sz val="8"/>
            <color indexed="81"/>
            <rFont val="Tahoma"/>
            <family val="2"/>
          </rPr>
          <t>Zweckverbände und dergleichen</t>
        </r>
        <r>
          <rPr>
            <sz val="8"/>
            <color indexed="81"/>
            <rFont val="Tahoma"/>
            <family val="2"/>
          </rPr>
          <t xml:space="preserve">
Verbände und sonstige Organisationen in öffentlich rechtlicher Form, die kommunale Aufgaben erfüllen und mindestens eine Gemeinde oder einen Gemeindeverband zum Mitglied haben.
Hierzu gehören
– Zweckverbände nach den Zweckverbandsgesetzen (ausgenommen Sparkassenverbände),
– sondergesetzliche Verbände (z. B. Schulverbände gemäß den Schulgesetzen der Länder),
– Nachbarschaftsverbände,
– wasserwirtschaftliche Verbände, Bodenverbände,
– Regionalverbände,
– regionale Planungsverbände,
– Planungsverbände nach dem Bundesbaugesetz,
– Gemeindeverwaltungsverbände,
– Wasserversorgungs-/Abwasserbeseitigungsverbände,
– Verwaltungsgemeinschaften in Bayern,
– grenzüberschreitende Zweckverbände mit Sitz in Deutschland und
– sonstige Verbände und Organisationen mit kommunaler Aufgabenerfüllung.</t>
        </r>
      </text>
    </comment>
    <comment ref="B47" authorId="1" shapeId="0" xr:uid="{00000000-0006-0000-0100-000014000000}">
      <text>
        <r>
          <rPr>
            <b/>
            <sz val="8"/>
            <color indexed="81"/>
            <rFont val="Tahoma"/>
            <family val="2"/>
          </rPr>
          <t xml:space="preserve">Gesetzliche Sozialversicherung
</t>
        </r>
        <r>
          <rPr>
            <sz val="8"/>
            <color indexed="81"/>
            <rFont val="Tahoma"/>
            <family val="2"/>
          </rPr>
          <t>Träger der gesetzlichen:
– Krankenversicherung
– Pflegeversicherung
– Unfallversicherung
– Rentenversicherung
– Arbeitslosenversicherung (Bundesagentur für Arbeit)
sowie
– Sozialversicherung für Landwirtschaft, Forsten und Gartenbau
– Deutsche Rentenversicherung Knappschaft-Bahn-See
Kommunale Versorgungskassen und -verbände sowie Träger der öffentlichen Zusatzversorgung sind unter "Sonstige öffentliche Sonderrechnungen" einzuordnen.</t>
        </r>
      </text>
    </comment>
    <comment ref="B48" authorId="1" shapeId="0" xr:uid="{00000000-0006-0000-0100-000015000000}">
      <text>
        <r>
          <rPr>
            <b/>
            <sz val="8"/>
            <color indexed="81"/>
            <rFont val="Tahoma"/>
            <family val="2"/>
          </rPr>
          <t xml:space="preserve">Verbunden Unternehmen, Beteiligungen und Sondervermögen
</t>
        </r>
        <r>
          <rPr>
            <sz val="8"/>
            <color indexed="81"/>
            <rFont val="Tahoma"/>
            <family val="2"/>
          </rPr>
          <t xml:space="preserve">Zahlungsbeziehungen mit öffentlichen Fonds, Einrichtungen und Unternehmen mit Sonderrechnung oder in rechtlich selbstständiger Form, bei denen die Berichtseinheit </t>
        </r>
        <r>
          <rPr>
            <b/>
            <sz val="8"/>
            <color indexed="81"/>
            <rFont val="Tahoma"/>
            <family val="2"/>
          </rPr>
          <t xml:space="preserve">selber </t>
        </r>
        <r>
          <rPr>
            <sz val="8"/>
            <color indexed="81"/>
            <rFont val="Tahoma"/>
            <family val="2"/>
          </rPr>
          <t xml:space="preserve">Mitglied, Träger oder unmittelbarer beziehungsweise mittelbarer Anteilseigner ist und insgesamt mehr als 50 % der Anteile beziehungsweise der Stimmrechte besitzt.
Öffentliche Unternehmen im Sinne dieser Abgrenzung sind
– eigene Betriebe.
– Sondervermögen mit unternehmerischer Aufgabenstellung und eigener Wirtschafts- und Rechnungsführung.
– Unternehmen in der Rechtsform des öffentlichen Rechts.
– Unternehmen des privaten Rechts (z. B. AG, GmbH), wenn sie öffentlich bestimmt sind, d. h. wenn die eigene Körperschaft überwiegend, d. h. mit mehr als 50 v. H. am Nennkapital (Grund- oder Stammkapital) unmittelbar oder mittelbar (z. B. über eine Holding), beteiligt ist.
Öffentliche Einrichtungen im Sinne dieser Abgrenzung sind
– juristische Personen des öffentlichen Rechts, die keine Unternehmen sind.
– juristische Personen des privaten Rechts ohne unternehmerische Aufgabenstellung, wenn sie öffentlich bestimmt sind, d. h. wenn die eigene Körperschaft überwiegend, d. h. mit mehr als 50 v. H. am Nennkapital (Grund- oder Stammkapital) unmittelbar oder mittelbar (z. B. über eine Holding), beteiligt ist.
– juristische Personen des privaten Rechts in den Formen von Stiftungen und Vereinen sowie Gesellschaften des privaten Rechts, bei denen die eigene Körperschaft auf Grund der Satzung o. Ä. beherrschenden Einfluss ausübt.
Dazu zählen auch Versorgungsfonds/Versorgungsrücklagen.
Nicht dazu zählen Sparkassen und Landesbanken, Einheiten, bei denen die Kommune 50 % oder weniger an Anteilen beziehungsweise Stimmrechten besitzt sowie Unternehmensbestandteile mit Sitz im Ausland (ausländische Tochtergesellschaften).
</t>
        </r>
      </text>
    </comment>
    <comment ref="B49" authorId="1" shapeId="0" xr:uid="{00000000-0006-0000-0100-000016000000}">
      <text>
        <r>
          <rPr>
            <b/>
            <sz val="8"/>
            <color indexed="81"/>
            <rFont val="Tahoma"/>
            <family val="2"/>
          </rPr>
          <t>Sonstige öffentliche Sonderrechnungen</t>
        </r>
        <r>
          <rPr>
            <sz val="8"/>
            <color indexed="81"/>
            <rFont val="Tahoma"/>
            <family val="2"/>
          </rPr>
          <t xml:space="preserve">
Zahlungsbeziehungen mit Sondervermögen des Bundes und der Länder, mit öffentlichen Fonds, Einrichtungen und Unternehmen mit Sondervermögen/-rechnung oder in rechtlich selbstständiger Form, bei denen </t>
        </r>
        <r>
          <rPr>
            <b/>
            <sz val="8"/>
            <color indexed="81"/>
            <rFont val="Tahoma"/>
            <family val="2"/>
          </rPr>
          <t xml:space="preserve">andere </t>
        </r>
        <r>
          <rPr>
            <sz val="8"/>
            <color indexed="81"/>
            <rFont val="Tahoma"/>
            <family val="2"/>
          </rPr>
          <t>öffentliche Körperschaften (Bund, Länder, Gemeinden/Gemeindeverbände) oder die Sozialversicherung Mitglied, Träger oder unmittelbare beziehungsweise mittelbare Anteilseigner sind und diese insgesamt mehr als 50 % der Anteile beziehungsweise der Stimmrechte besitzen.
Öffentliche Unternehmen im Sinne dieser Abgrenzung sind
– Betriebe des Bundes und der Länder im Sinne des § 26 BHO / LHO.
– Sondervermögen mit unternehmerischer Aufgabenstellung und eigener Wirtschafts- und Rechnungsführung.
– Unternehmen in der Rechtsform einer juristischen Person des öffentlichen Rechts.
– Unternehmen des privaten Rechts (z. B. AG, GmbH), wenn Bund, Länder, Gemeinden/ Gemeindeverbände und Sozialversicherung überwiegend, d. h. mit mehr als 50 v. H. am Nennkapital (Grund- oder Stammkapital) unmittelbar oder mittelbar (z. B. über eine Holding), beteiligt sind.
Öffentliche Einrichtungen im Sinne dieser Abgrenzung sind
– juristische Personen des öffentlichen Rechts, die keine Unternehmen sind.
– juristische Personen des privaten Rechts ohne unternehmerische Aufgabenstellung, wenn Bund, Länder, Gemeinden/Gemeindeverbände und Sozialversicherung überwiegend, d. h. mit mehr als 50 v. H. am Nennkapital (Grund- und Stammkapital) unmittelbar oder mittelbar (z. B. über eine Holding), beteiligt sind.
– juristische Personen des privaten Rechts in der Form von Stiftungen und Vereinen sowie Gesellschaften des privaten Rechts, bei denen die öffentliche Hand auf Grund der Satzung o. Ä. beherrschenden Einfluss ausübt.
Dazu zählen auch kommunale Versorgungskassen und -verbände.
Nicht dazu zählen Einheiten, bei denen öffentliche Körperschaften oder die Sozialversicherung 50 % oder weniger an Anteilen beziehungsweise Stimmrechten besitzen sowie Sparkassen, Landesbanken, Wirtschafts- und Berufsvertretungen und Kirchen.</t>
        </r>
      </text>
    </comment>
    <comment ref="B50" authorId="2" shapeId="0" xr:uid="{00000000-0006-0000-0100-000017000000}">
      <text>
        <r>
          <rPr>
            <b/>
            <sz val="8"/>
            <color indexed="81"/>
            <rFont val="Tahoma"/>
            <family val="2"/>
          </rPr>
          <t xml:space="preserve">Cash-Pool-Einheit (CE): für eigenen Liquiditätsbedarf entnommene Mittel
</t>
        </r>
        <r>
          <rPr>
            <sz val="8"/>
            <color indexed="81"/>
            <rFont val="Tahoma"/>
            <family val="2"/>
          </rPr>
          <t xml:space="preserve">Die Cash-Pool-Einheiten (CE) weisen diejenigen Gelder aus, die diese für den eigenen Liquiditätsbedarf aus dem Cash-Pool/der Einheitskasse/der Amtskasse entnommen haben. Entnimmt der Cash-Pool-Führer (CF) dem Cash-Pool bzw. der Einheits- oder Amtskasse für sich selber liquide Mittel, ist er in diesem Sachverhalt ebenfalls </t>
        </r>
        <r>
          <rPr>
            <b/>
            <sz val="8"/>
            <color indexed="81"/>
            <rFont val="Tahoma"/>
            <family val="2"/>
          </rPr>
          <t>Cash-Pool-Einheit (CE)</t>
        </r>
        <r>
          <rPr>
            <sz val="8"/>
            <color indexed="81"/>
            <rFont val="Tahoma"/>
            <family val="2"/>
          </rPr>
          <t xml:space="preserve"> und hat diese Entnahme hier auszuweisen.
</t>
        </r>
        <r>
          <rPr>
            <b/>
            <sz val="8"/>
            <color indexed="81"/>
            <rFont val="Tahoma"/>
            <family val="2"/>
          </rPr>
          <t xml:space="preserve">
</t>
        </r>
        <r>
          <rPr>
            <sz val="8"/>
            <color indexed="81"/>
            <rFont val="Tahoma"/>
            <family val="2"/>
          </rPr>
          <t xml:space="preserve">Weitere Informationen sind dem im IDEV-Formular eingebetteten </t>
        </r>
        <r>
          <rPr>
            <b/>
            <sz val="8"/>
            <color indexed="81"/>
            <rFont val="Tahoma"/>
            <family val="2"/>
          </rPr>
          <t>Merkblatt</t>
        </r>
        <r>
          <rPr>
            <sz val="8"/>
            <color indexed="81"/>
            <rFont val="Tahoma"/>
            <family val="2"/>
          </rPr>
          <t xml:space="preserve"> zu „Cash-Pooling“ zu entnehmen.</t>
        </r>
        <r>
          <rPr>
            <sz val="9"/>
            <color indexed="81"/>
            <rFont val="Tahoma"/>
            <family val="2"/>
          </rPr>
          <t xml:space="preserve">
</t>
        </r>
      </text>
    </comment>
    <comment ref="B51" authorId="1" shapeId="0" xr:uid="{00000000-0006-0000-0100-000018000000}">
      <text>
        <r>
          <rPr>
            <b/>
            <sz val="8"/>
            <color indexed="81"/>
            <rFont val="Tahoma"/>
            <family val="2"/>
          </rPr>
          <t>Bund</t>
        </r>
        <r>
          <rPr>
            <sz val="8"/>
            <color indexed="81"/>
            <rFont val="Tahoma"/>
            <family val="2"/>
          </rPr>
          <t xml:space="preserve">
Kernhaushalt des Bundes. Sondervermögen des 
Bundes sind unter "Sonstige öffentliche Sonderrechnungen" einzuordnen.
</t>
        </r>
      </text>
    </comment>
    <comment ref="B52" authorId="1" shapeId="0" xr:uid="{00000000-0006-0000-0100-000019000000}">
      <text>
        <r>
          <rPr>
            <b/>
            <sz val="8"/>
            <color indexed="81"/>
            <rFont val="Tahoma"/>
            <family val="2"/>
          </rPr>
          <t>Länder</t>
        </r>
        <r>
          <rPr>
            <sz val="8"/>
            <color indexed="81"/>
            <rFont val="Tahoma"/>
            <family val="2"/>
          </rPr>
          <t xml:space="preserve">
Kernhaushalte der Länder einschließlich Stadtstaaten. Sondervermögen der Länder sind unter "Sonstige öffentliche Sonderrechnungen" einzuordnen.
</t>
        </r>
      </text>
    </comment>
    <comment ref="B53" authorId="1" shapeId="0" xr:uid="{00000000-0006-0000-0100-00001A000000}">
      <text>
        <r>
          <rPr>
            <b/>
            <sz val="8"/>
            <color indexed="81"/>
            <rFont val="Tahoma"/>
            <family val="2"/>
          </rPr>
          <t>Gemeinden/Gemeindeverbände</t>
        </r>
        <r>
          <rPr>
            <sz val="8"/>
            <color indexed="81"/>
            <rFont val="Tahoma"/>
            <family val="2"/>
          </rPr>
          <t xml:space="preserve">
Gemeinden (kreisfreie Städte, kreisangehörige Gemeinden), Gemeindeverbände (Ämter/Amtsverwaltungen, Samtgemeinden, Verbandsgemeinden, Landkreise), Bezirksverbände (Bezirke, Landeswohlfahrtsverbände, Landschaftsverbände)
</t>
        </r>
      </text>
    </comment>
    <comment ref="B54" authorId="1" shapeId="0" xr:uid="{00000000-0006-0000-0100-00001B000000}">
      <text>
        <r>
          <rPr>
            <b/>
            <sz val="8"/>
            <color indexed="81"/>
            <rFont val="Tahoma"/>
            <family val="2"/>
          </rPr>
          <t>Zweckverbände und dergleichen</t>
        </r>
        <r>
          <rPr>
            <sz val="8"/>
            <color indexed="81"/>
            <rFont val="Tahoma"/>
            <family val="2"/>
          </rPr>
          <t xml:space="preserve">
Verbände und sonstige Organisationen in öffentlich rechtlicher Form, die kommunale Aufgaben erfüllen und mindestens eine Gemeinde oder einen Gemeindeverband zum Mitglied haben.
Hierzu gehören
– Zweckverbände nach den Zweckverbandsgesetzen (ausgenommen Sparkassenverbände),
– sondergesetzliche Verbände (z. B. Schulverbände gemäß den Schulgesetzen der Länder),
– Nachbarschaftsverbände,
– wasserwirtschaftliche Verbände, Bodenverbände,
– Regionalverbände,
– regionale Planungsverbände,
– Planungsverbände nach dem Bundesbaugesetz,
– Gemeindeverwaltungsverbände,
– Wasserversorgungs-/Abwasserbeseitigungsverbände,
– Verwaltungsgemeinschaften in Bayern,
– grenzüberschreitende Zweckverbände mit Sitz in Deutschland und
– sonstige Verbände und Organisationen mit kommunaler Aufgabenerfüllung.</t>
        </r>
      </text>
    </comment>
    <comment ref="B55" authorId="1" shapeId="0" xr:uid="{00000000-0006-0000-0100-00001C000000}">
      <text>
        <r>
          <rPr>
            <b/>
            <sz val="8"/>
            <color indexed="81"/>
            <rFont val="Tahoma"/>
            <family val="2"/>
          </rPr>
          <t xml:space="preserve">Gesetzliche Sozialversicherung
</t>
        </r>
        <r>
          <rPr>
            <sz val="8"/>
            <color indexed="81"/>
            <rFont val="Tahoma"/>
            <family val="2"/>
          </rPr>
          <t>Träger der gesetzlichen:
– Krankenversicherung
– Pflegeversicherung
– Unfallversicherung
– Rentenversicherung
– Arbeitslosenversicherung (Bundesagentur für Arbeit)
sowie
– Sozialversicherung für Landwirtschaft, Forsten und Gartenbau
– Deutsche Rentenversicherung Knappschaft-Bahn-See
Kommunale Versorgungskassen und -verbände sowie Träger der öffentlichen Zusatzversorgung sind unter "Sonstige öffentliche Sonderrechnungen" einzuordnen.</t>
        </r>
      </text>
    </comment>
    <comment ref="B56" authorId="1" shapeId="0" xr:uid="{00000000-0006-0000-0100-00001D000000}">
      <text>
        <r>
          <rPr>
            <b/>
            <sz val="8"/>
            <color indexed="81"/>
            <rFont val="Tahoma"/>
            <family val="2"/>
          </rPr>
          <t xml:space="preserve">Verbunden Unternehmen, Beteiligungen und Sondervermögen
</t>
        </r>
        <r>
          <rPr>
            <sz val="8"/>
            <color indexed="81"/>
            <rFont val="Tahoma"/>
            <family val="2"/>
          </rPr>
          <t xml:space="preserve">Zahlungsbeziehungen mit öffentlichen Fonds, Einrichtungen und Unternehmen mit Sonderrechnung oder in rechtlich selbstständiger Form, bei denen die Berichtseinheit </t>
        </r>
        <r>
          <rPr>
            <b/>
            <sz val="8"/>
            <color indexed="81"/>
            <rFont val="Tahoma"/>
            <family val="2"/>
          </rPr>
          <t xml:space="preserve">selber </t>
        </r>
        <r>
          <rPr>
            <sz val="8"/>
            <color indexed="81"/>
            <rFont val="Tahoma"/>
            <family val="2"/>
          </rPr>
          <t xml:space="preserve">Mitglied, Träger oder unmittelbarer beziehungsweise mittelbarer Anteilseigner ist und insgesamt mehr als 50 % der Anteile beziehungsweise der Stimmrechte besitzt.
Öffentliche Unternehmen im Sinne dieser Abgrenzung sind
– eigene Betriebe.
– Sondervermögen mit unternehmerischer Aufgabenstellung und eigener Wirtschafts- und Rechnungsführung.
– Unternehmen in der Rechtsform des öffentlichen Rechts.
– Unternehmen des privaten Rechts (z. B. AG, GmbH), wenn sie öffentlich bestimmt sind, d. h. wenn die eigene Körperschaft überwiegend, d. h. mit mehr als 50 v. H. am Nennkapital (Grund- oder Stammkapital) unmittelbar oder mittelbar (z. B. über eine Holding), beteiligt ist.
Öffentliche Einrichtungen im Sinne dieser Abgrenzung sind
– juristische Personen des öffentlichen Rechts, die keine Unternehmen sind.
– juristische Personen des privaten Rechts ohne unternehmerische Aufgabenstellung, wenn sie öffentlich bestimmt sind, d. h. wenn die eigene Körperschaft überwiegend, d. h. mit mehr als 50 v. H. am Nennkapital (Grund- oder Stammkapital) unmittelbar oder mittelbar (z. B. über eine Holding), beteiligt ist.
– juristische Personen des privaten Rechts in den Formen von Stiftungen und Vereinen sowie Gesellschaften des privaten Rechts, bei denen die eigene Körperschaft auf Grund der Satzung o. Ä. beherrschenden Einfluss ausübt.
Dazu zählen auch Versorgungsfonds/Versorgungsrücklagen.
Nicht dazu zählen Sparkassen und Landesbanken, Einheiten, bei denen die Kommune 50 % oder weniger an Anteilen beziehungsweise Stimmrechten besitzt sowie Unternehmensbestandteile mit Sitz im Ausland (ausländische Tochtergesellschaften).
</t>
        </r>
      </text>
    </comment>
    <comment ref="B57" authorId="1" shapeId="0" xr:uid="{00000000-0006-0000-0100-00001E000000}">
      <text>
        <r>
          <rPr>
            <b/>
            <sz val="8"/>
            <color indexed="81"/>
            <rFont val="Tahoma"/>
            <family val="2"/>
          </rPr>
          <t>Sonstige öffentliche Sonderrechnungen</t>
        </r>
        <r>
          <rPr>
            <sz val="8"/>
            <color indexed="81"/>
            <rFont val="Tahoma"/>
            <family val="2"/>
          </rPr>
          <t xml:space="preserve">
Zahlungsbeziehungen mit Sondervermögen des Bundes und der Länder, mit öffentlichen Fonds, Einrichtungen und Unternehmen mit Sondervermögen/-rechnung oder in rechtlich selbstständiger Form, bei denen </t>
        </r>
        <r>
          <rPr>
            <b/>
            <sz val="8"/>
            <color indexed="81"/>
            <rFont val="Tahoma"/>
            <family val="2"/>
          </rPr>
          <t xml:space="preserve">andere </t>
        </r>
        <r>
          <rPr>
            <sz val="8"/>
            <color indexed="81"/>
            <rFont val="Tahoma"/>
            <family val="2"/>
          </rPr>
          <t>öffentliche Körperschaften (Bund, Länder, Gemeinden/Gemeindeverbände) oder die Sozialversicherung Mitglied, Träger oder unmittelbare beziehungsweise mittelbare Anteilseigner sind und diese insgesamt mehr als 50 % der Anteile beziehungsweise der Stimmrechte besitzen.
Öffentliche Unternehmen im Sinne dieser Abgrenzung sind
– Betriebe des Bundes und der Länder im Sinne des § 26 BHO / LHO.
– Sondervermögen mit unternehmerischer Aufgabenstellung und eigener Wirtschafts- und Rechnungsführung.
– Unternehmen in der Rechtsform einer juristischen Person des öffentlichen Rechts.
– Unternehmen des privaten Rechts (z. B. AG, GmbH), wenn Bund, Länder, Gemeinden/ Gemeindeverbände und Sozialversicherung überwiegend, d. h. mit mehr als 50 v. H. am Nennkapital (Grund- oder Stammkapital) unmittelbar oder mittelbar (z. B. über eine Holding), beteiligt sind.
Öffentliche Einrichtungen im Sinne dieser Abgrenzung sind
– juristische Personen des öffentlichen Rechts, die keine Unternehmen sind.
– juristische Personen des privaten Rechts ohne unternehmerische Aufgabenstellung, wenn Bund, Länder, Gemeinden/Gemeindeverbände und Sozialversicherung überwiegend, d. h. mit mehr als 50 v. H. am Nennkapital (Grund- und Stammkapital) unmittelbar oder mittelbar (z. B. über eine Holding), beteiligt sind.
– juristische Personen des privaten Rechts in der Form von Stiftungen und Vereinen sowie Gesellschaften des privaten Rechts, bei denen die öffentliche Hand auf Grund der Satzung o. Ä. beherrschenden Einfluss ausübt.
Dazu zählen auch kommunale Versorgungskassen und -verbände.
Nicht dazu zählen Einheiten, bei denen öffentliche Körperschaften oder die Sozialversicherung 50 % oder weniger an Anteilen beziehungsweise Stimmrechten besitzen sowie Sparkassen, Landesbanken, Wirtschafts- und Berufsvertretungen und Kirchen.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Scharfe-S</author>
    <author>Hohmann, Kai (H33)</author>
  </authors>
  <commentList>
    <comment ref="D2" authorId="0" shapeId="0" xr:uid="{00000000-0006-0000-0200-000001000000}">
      <text>
        <r>
          <rPr>
            <b/>
            <sz val="8"/>
            <color indexed="81"/>
            <rFont val="Tahoma"/>
            <family val="2"/>
          </rPr>
          <t xml:space="preserve">Zeilenweise Plausibilitätskontrolle
</t>
        </r>
        <r>
          <rPr>
            <sz val="8"/>
            <color indexed="81"/>
            <rFont val="Tahoma"/>
            <family val="2"/>
          </rPr>
          <t xml:space="preserve">
Es wird geprüft, ob:
Anfangsbestand Vorjahr
+ Aufnahmen
- Tilgungen
+Sonstige Zugänge
</t>
        </r>
        <r>
          <rPr>
            <u/>
            <sz val="8"/>
            <color indexed="81"/>
            <rFont val="Tahoma"/>
            <family val="2"/>
          </rPr>
          <t>-Sontige Abgänge</t>
        </r>
        <r>
          <rPr>
            <sz val="8"/>
            <color indexed="81"/>
            <rFont val="Tahoma"/>
            <family val="2"/>
          </rPr>
          <t xml:space="preserve">
= Endbestand Berichtsjahr
erfüllt ist.
</t>
        </r>
      </text>
    </comment>
    <comment ref="F2" authorId="0" shapeId="0" xr:uid="{B0A220A2-38A1-432C-8A63-8FC9D0F2A5B1}">
      <text>
        <r>
          <rPr>
            <b/>
            <sz val="8"/>
            <color indexed="81"/>
            <rFont val="Tahoma"/>
            <family val="2"/>
          </rPr>
          <t xml:space="preserve">Endbestand des Vorjahres,
</t>
        </r>
        <r>
          <rPr>
            <sz val="8"/>
            <color indexed="81"/>
            <rFont val="Tahoma"/>
            <family val="2"/>
          </rPr>
          <t>gegebenenfalls berichtigt.</t>
        </r>
      </text>
    </comment>
    <comment ref="A5" authorId="0" shapeId="0" xr:uid="{00000000-0006-0000-0200-000003000000}">
      <text>
        <r>
          <rPr>
            <b/>
            <sz val="8"/>
            <color indexed="81"/>
            <rFont val="Tahoma"/>
            <family val="2"/>
          </rPr>
          <t>Geldmarktpapiere</t>
        </r>
        <r>
          <rPr>
            <sz val="8"/>
            <color indexed="81"/>
            <rFont val="Tahoma"/>
            <family val="2"/>
          </rPr>
          <t xml:space="preserve">
Kurzfristige Wertpapiere, deren Ursprungslaufzeit bis einschließlich ein Jahr beträgt, z. B.:
– unverzinsliche Schatzanweisungen
– Landesschatzanweisungen
</t>
        </r>
      </text>
    </comment>
    <comment ref="A8" authorId="0" shapeId="0" xr:uid="{00000000-0006-0000-0200-000004000000}">
      <text>
        <r>
          <rPr>
            <b/>
            <sz val="8"/>
            <color indexed="81"/>
            <rFont val="Tahoma"/>
            <family val="2"/>
          </rPr>
          <t>Kapitalmarktpapiere</t>
        </r>
        <r>
          <rPr>
            <sz val="8"/>
            <color indexed="81"/>
            <rFont val="Tahoma"/>
            <family val="2"/>
          </rPr>
          <t xml:space="preserve">
Langfristige Wertpapiere, deren Ursprungslaufzeit über ein Jahr beträgt. 
Hierzu zählen z. B.:
– Inhaberschuldverschreibungen
– Anleihen
– Obligationen
– durch die Umwandlung von Krediten entstandene Wertpapiere
– Verbindlichkeiten, die im Rahmen der Verbriefung von Krediten, Hypotheken, Kreditkartenverbindlichkeiten,  Verbindlichkeiten aus Lieferungen und Leistungen und von sonstigen Verbindlichkeiten begeben werden</t>
        </r>
      </text>
    </comment>
    <comment ref="A9" authorId="0" shapeId="0" xr:uid="{00000000-0006-0000-0200-000005000000}">
      <text>
        <r>
          <rPr>
            <b/>
            <sz val="8"/>
            <color indexed="81"/>
            <rFont val="Tahoma"/>
            <family val="2"/>
          </rPr>
          <t xml:space="preserve">Anleihen
</t>
        </r>
        <r>
          <rPr>
            <sz val="8"/>
            <color indexed="81"/>
            <rFont val="Tahoma"/>
            <family val="2"/>
          </rPr>
          <t xml:space="preserve">Anleihen mit einer Ursprungslaufzeit bis einschließlich fünf Jahre sind unter "Sonstige Kapitalmarktpapiere" zu melden.
</t>
        </r>
      </text>
    </comment>
    <comment ref="A11" authorId="0" shapeId="0" xr:uid="{E50D7868-B1E3-4F10-8D2E-F97F7C83B07D}">
      <text>
        <r>
          <rPr>
            <b/>
            <sz val="8"/>
            <color indexed="81"/>
            <rFont val="Tahoma"/>
            <family val="2"/>
          </rPr>
          <t xml:space="preserve">Sonstige Kapitalmarktpapiere
</t>
        </r>
        <r>
          <rPr>
            <sz val="8"/>
            <color indexed="81"/>
            <rFont val="Tahoma"/>
            <family val="2"/>
          </rPr>
          <t xml:space="preserve">Hierunter fallen auch unverzinsliche Schatzanweisungen mit einer Ursprungslaufzeit über ein Jahr und Anleihen mit einer Ursprungslaufzeit bis einschließlich fünf Jahre.
</t>
        </r>
      </text>
    </comment>
    <comment ref="B16" authorId="1" shapeId="0" xr:uid="{B14ECC62-9BEF-4F49-8BBD-C3E9A4F53C2B}">
      <text>
        <r>
          <rPr>
            <b/>
            <sz val="8"/>
            <color indexed="81"/>
            <rFont val="Tahoma"/>
            <family val="2"/>
          </rPr>
          <t xml:space="preserve">Nullkupon-Anleihen als Kapitalmarktpapiere
</t>
        </r>
        <r>
          <rPr>
            <sz val="8"/>
            <color indexed="81"/>
            <rFont val="Tahoma"/>
            <family val="2"/>
          </rPr>
          <t>Nullkupon-Anleihen (Zerobonds) sind eine Sonderform von Schuldverschreibungen, bei denen der Käufer keine jährlichen Zinszahlungen (der Kupon beträgt 0%) erhält. Bei der Emission liegt der Ausgabepreis unter 100%, die Rückzahlung der Nullkupon-Anleihe erfolgt jedoch immer zu 100%.</t>
        </r>
        <r>
          <rPr>
            <sz val="9"/>
            <color indexed="81"/>
            <rFont val="Segoe UI"/>
            <family val="2"/>
          </rPr>
          <t xml:space="preserve">
</t>
        </r>
      </text>
    </comment>
    <comment ref="D18" authorId="0" shapeId="0" xr:uid="{7CD09844-F54A-4A61-8C66-92C7AA05CA8E}">
      <text>
        <r>
          <rPr>
            <b/>
            <sz val="8"/>
            <color indexed="81"/>
            <rFont val="Tahoma"/>
            <family val="2"/>
          </rPr>
          <t xml:space="preserve">Plausibilitätskontrolle Darunter-Position "Nullkupon-Anleihen als Kapitalmarktpapiere":
</t>
        </r>
        <r>
          <rPr>
            <sz val="8"/>
            <color indexed="81"/>
            <rFont val="Tahoma"/>
            <family val="2"/>
          </rPr>
          <t xml:space="preserve">
Es wird geprüft, ob die Darunter-Position (P218X) kleiner oder gleich der Summe der Kapitalmarktpapiere (P204X bis P217X) ist!</t>
        </r>
      </text>
    </comment>
    <comment ref="D19" authorId="0" shapeId="0" xr:uid="{00000000-0006-0000-0200-000008000000}">
      <text>
        <r>
          <rPr>
            <b/>
            <sz val="8"/>
            <color indexed="81"/>
            <rFont val="Tahoma"/>
            <family val="2"/>
          </rPr>
          <t xml:space="preserve">Plausibilitätskontrolle Darunter-Position "zur Liquiditätssicherung aufgenommene Wertpapiere":
</t>
        </r>
        <r>
          <rPr>
            <sz val="8"/>
            <color indexed="81"/>
            <rFont val="Tahoma"/>
            <family val="2"/>
          </rPr>
          <t xml:space="preserve">
Es wird geprüft, ob die Darunter-Position (P289X) kleiner oder gleich der Insgesamt-Summe der "Wertpapiere" (P299X) ist!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Kickner-C</author>
    <author>Scharfe-S</author>
  </authors>
  <commentList>
    <comment ref="A2" authorId="0" shapeId="0" xr:uid="{00000000-0006-0000-0300-000001000000}">
      <text>
        <r>
          <rPr>
            <b/>
            <sz val="8"/>
            <color indexed="81"/>
            <rFont val="Tahoma"/>
            <family val="2"/>
          </rPr>
          <t xml:space="preserve">Kredite (Restschuld nach Ursprungslaufzeiten)
</t>
        </r>
        <r>
          <rPr>
            <sz val="8"/>
            <color indexed="81"/>
            <rFont val="Tahoma"/>
            <family val="2"/>
          </rPr>
          <t xml:space="preserve">Kredite entstehen, wenn Gläubiger Mittel an Schuldner entweder direkt oder unter Zwischenschaltung eines Vermittlers gewähren und diese Mittel weder in einem nicht begebbaren (übertragbaren) Titel noch verbrieft sind. Kredite weisen im Allgemeinen folgende Merkmale auf: 
– Die Bedingungen eines Kredites werden zwischen dem Kreditnehmer und dem Kreditgeber direkt oder unter Zwischenschaltung eines Vermittlers ausgehandelt.
– Ein Kredit ist eine unbedingte Verbindlichkeit gegenüber dem Gläubiger, die bei Fälligkeit zurückgezahlt werden muss.
Zu den Krediten zählen auch </t>
        </r>
        <r>
          <rPr>
            <b/>
            <sz val="8"/>
            <color indexed="81"/>
            <rFont val="Tahoma"/>
            <family val="2"/>
          </rPr>
          <t>Schuldscheindarlehen für Investitionszwecke</t>
        </r>
        <r>
          <rPr>
            <sz val="8"/>
            <color indexed="81"/>
            <rFont val="Tahoma"/>
            <family val="2"/>
          </rPr>
          <t>.
Die Kredite (ohne Kassenkredite) sind in der Höhe der Restschuld anzugeben. Auch unverzinsliche Kredite sind hier zu erfassen.</t>
        </r>
      </text>
    </comment>
    <comment ref="E2" authorId="1" shapeId="0" xr:uid="{00000000-0006-0000-0300-000002000000}">
      <text>
        <r>
          <rPr>
            <b/>
            <sz val="8"/>
            <color indexed="81"/>
            <rFont val="Tahoma"/>
            <family val="2"/>
          </rPr>
          <t xml:space="preserve">Zeilenweise Plausibilitätskontrolle
</t>
        </r>
        <r>
          <rPr>
            <sz val="8"/>
            <color indexed="81"/>
            <rFont val="Tahoma"/>
            <family val="2"/>
          </rPr>
          <t xml:space="preserve">
Es wird geprüft, ob:
Anfangsbestand Vorjahr
+ Aufnahmen
- Tilgungen
+Sonstige Zugänge
</t>
        </r>
        <r>
          <rPr>
            <u/>
            <sz val="8"/>
            <color indexed="81"/>
            <rFont val="Tahoma"/>
            <family val="2"/>
          </rPr>
          <t>-Sontige Abgänge</t>
        </r>
        <r>
          <rPr>
            <sz val="8"/>
            <color indexed="81"/>
            <rFont val="Tahoma"/>
            <family val="2"/>
          </rPr>
          <t xml:space="preserve">
= Endbestand Berichtsjahr
erfüllt ist.
</t>
        </r>
      </text>
    </comment>
    <comment ref="G2" authorId="1" shapeId="0" xr:uid="{00000000-0006-0000-0300-000003000000}">
      <text>
        <r>
          <rPr>
            <b/>
            <sz val="8"/>
            <color indexed="81"/>
            <rFont val="Tahoma"/>
            <family val="2"/>
          </rPr>
          <t xml:space="preserve">Endbestand des Vorjahres
</t>
        </r>
        <r>
          <rPr>
            <sz val="8"/>
            <color indexed="81"/>
            <rFont val="Tahoma"/>
            <family val="2"/>
          </rPr>
          <t>gegebenenfalls berichtigt.</t>
        </r>
      </text>
    </comment>
    <comment ref="B5" authorId="1" shapeId="0" xr:uid="{00000000-0006-0000-0300-000004000000}">
      <text>
        <r>
          <rPr>
            <b/>
            <sz val="8"/>
            <color indexed="81"/>
            <rFont val="Tahoma"/>
            <family val="2"/>
          </rPr>
          <t>Bund</t>
        </r>
        <r>
          <rPr>
            <sz val="8"/>
            <color indexed="81"/>
            <rFont val="Tahoma"/>
            <family val="2"/>
          </rPr>
          <t xml:space="preserve">
Kernhaushalt des Bundes. Sondervermögen des 
Bundes sind unter "Sonstige öffentliche Sonderrechnungen" einzuordnen.
</t>
        </r>
      </text>
    </comment>
    <comment ref="B8" authorId="1" shapeId="0" xr:uid="{00000000-0006-0000-0300-000005000000}">
      <text>
        <r>
          <rPr>
            <b/>
            <sz val="8"/>
            <color indexed="81"/>
            <rFont val="Tahoma"/>
            <family val="2"/>
          </rPr>
          <t>Länder</t>
        </r>
        <r>
          <rPr>
            <sz val="8"/>
            <color indexed="81"/>
            <rFont val="Tahoma"/>
            <family val="2"/>
          </rPr>
          <t xml:space="preserve">
Kernhaushalte der Länder einschließlich Stadtstaaten. Sondervermögen der Länder sind unter "Sonstige öffentliche Sonderrechnungen" einzuordnen.
</t>
        </r>
      </text>
    </comment>
    <comment ref="B11" authorId="1" shapeId="0" xr:uid="{00000000-0006-0000-0300-000006000000}">
      <text>
        <r>
          <rPr>
            <b/>
            <sz val="8"/>
            <color indexed="81"/>
            <rFont val="Tahoma"/>
            <family val="2"/>
          </rPr>
          <t>Gemeinden/Gemeindeverbände</t>
        </r>
        <r>
          <rPr>
            <sz val="8"/>
            <color indexed="81"/>
            <rFont val="Tahoma"/>
            <family val="2"/>
          </rPr>
          <t xml:space="preserve">
Gemeinden (kreisfreie Städte, kreisangehörige Gemeinden), Gemeindeverbände (Ämter/Amtsverwaltungen, Samtgemeinden, Verbandsgemeinden, Landkreise), Bezirksverbände (Bezirke, Landeswohlfahrtsverbände, Landschaftsverbände)
</t>
        </r>
      </text>
    </comment>
    <comment ref="B14" authorId="1" shapeId="0" xr:uid="{00000000-0006-0000-0300-000007000000}">
      <text>
        <r>
          <rPr>
            <b/>
            <sz val="8"/>
            <color indexed="81"/>
            <rFont val="Tahoma"/>
            <family val="2"/>
          </rPr>
          <t>Zweckverbände und dergleichen</t>
        </r>
        <r>
          <rPr>
            <sz val="8"/>
            <color indexed="81"/>
            <rFont val="Tahoma"/>
            <family val="2"/>
          </rPr>
          <t xml:space="preserve">
Verbände und sonstige Organisationen in öffentlich rechtlicher Form, die kommunale Aufgaben erfüllen und mindestens eine Gemeinde oder einen Gemeindeverband zum Mitglied haben.
Hierzu gehören
– Zweckverbände nach den Zweckverbandsgesetzen (ausgenommen Sparkassenverbände),
– sondergesetzliche Verbände (z. B. Schulverbände gemäß den Schulgesetzen der Länder),
– Nachbarschaftsverbände,
– wasserwirtschaftliche Verbände, Bodenverbände,
– Regionalverbände,
– regionale Planungsverbände,
– Planungsverbände nach dem Bundesbaugesetz,
– Gemeindeverwaltungsverbände,
– Wasserversorgungs-/Abwasserbeseitigungsverbände,
– Verwaltungsgemeinschaften in Bayern,
– grenzüberschreitende Zweckverbände mit Sitz in Deutschland und
– sonstige Verbände und Organisationen mit kommunaler Aufgabenerfüllung.</t>
        </r>
      </text>
    </comment>
    <comment ref="B17" authorId="1" shapeId="0" xr:uid="{00000000-0006-0000-0300-000008000000}">
      <text>
        <r>
          <rPr>
            <b/>
            <sz val="8"/>
            <color indexed="81"/>
            <rFont val="Tahoma"/>
            <family val="2"/>
          </rPr>
          <t xml:space="preserve">Gesetzliche Sozialversicherung
</t>
        </r>
        <r>
          <rPr>
            <sz val="8"/>
            <color indexed="81"/>
            <rFont val="Tahoma"/>
            <family val="2"/>
          </rPr>
          <t>Träger der gesetzlichen:
– Krankenversicherung
– Pflegeversicherung
– Unfallversicherung
– Rentenversicherung
– Arbeitslosenversicherung (Bundesagentur für Arbeit)
sowie
– Sozialversicherung für Landwirtschaft, Forsten und Gartenbau
– Deutsche Rentenversicherung Knappschaft-Bahn-See
Kommunale Versorgungskassen und -verbände sowie Träger der öffentlichen Zusatzversorgung sind unter "Sonstige öffentliche Sonderrechnungen" einzuordnen.</t>
        </r>
      </text>
    </comment>
    <comment ref="B20" authorId="1" shapeId="0" xr:uid="{00000000-0006-0000-0300-000009000000}">
      <text>
        <r>
          <rPr>
            <b/>
            <sz val="8"/>
            <color indexed="81"/>
            <rFont val="Tahoma"/>
            <family val="2"/>
          </rPr>
          <t xml:space="preserve">Verbundene Unternehmen, Beteiligungen und Sondervermögen
</t>
        </r>
        <r>
          <rPr>
            <sz val="8"/>
            <color indexed="81"/>
            <rFont val="Tahoma"/>
            <family val="2"/>
          </rPr>
          <t xml:space="preserve">Zahlungsbeziehungen mit öffentlichen Fonds, Einrichtungen und Unternehmen mit Sonderrechnung oder in rechtlich selbstständiger Form, bei denen die Berichtseinheit </t>
        </r>
        <r>
          <rPr>
            <b/>
            <sz val="8"/>
            <color indexed="81"/>
            <rFont val="Tahoma"/>
            <family val="2"/>
          </rPr>
          <t xml:space="preserve">selber </t>
        </r>
        <r>
          <rPr>
            <sz val="8"/>
            <color indexed="81"/>
            <rFont val="Tahoma"/>
            <family val="2"/>
          </rPr>
          <t xml:space="preserve">Mitglied, Träger oder unmittelbarer beziehungsweise mittelbarer Anteilseigner ist und insgesamt mehr als 50 % der Anteile beziehungsweise der Stimmrechte besitzt.
Öffentliche Unternehmen im Sinne dieser Abgrenzung sind
– eigene Betriebe.
– Sondervermögen mit unternehmerischer Aufgabenstellung und eigener Wirtschafts- und Rechnungsführung.
– Unternehmen in der Rechtsform des öffentlichen Rechts.
– Unternehmen des privaten Rechts (z. B. AG, GmbH), wenn sie öffentlich bestimmt sind, d. h. wenn die eigene Körperschaft überwiegend, d. h. mit mehr als 50 v. H. am Nennkapital (Grund- oder Stammkapital) unmittelbar oder mittelbar (z. B. über eine Holding), beteiligt ist.
Öffentliche Einrichtungen im Sinne dieser Abgrenzung sind
– juristische Personen des öffentlichen Rechts, die keine Unternehmen sind.
– juristische Personen des privaten Rechts ohne unternehmerische Aufgabenstellung, wenn sie öffentlich bestimmt sind, d. h. wenn die eigene Körperschaft überwiegend, d. h. mit mehr als 50 v. H. am Nennkapital (Grund- oder Stammkapital) unmittelbar oder mittelbar (z. B. über eine Holding), beteiligt ist.
– juristische Personen des privaten Rechts in den Formen von Stiftungen und Vereinen sowie Gesellschaften des privaten Rechts, bei denen die eigene Körperschaft auf Grund der Satzung o. Ä. beherrschenden Einfluss ausübt.
Dazu zählen auch Versorgungsfonds / Versorgungsrücklagen.
Nicht dazu zählen Sparkassen und Landesbanken, Einheiten, bei denen die Kommune 50 % oder weniger an Anteilen beziehungsweise Stimmrechten besitzt sowie Unternehmensbestandteile mit Sitz im Ausland (ausländische Tochtergesellschaften).
</t>
        </r>
      </text>
    </comment>
    <comment ref="B23" authorId="1" shapeId="0" xr:uid="{00000000-0006-0000-0300-00000A000000}">
      <text>
        <r>
          <rPr>
            <b/>
            <sz val="8"/>
            <color indexed="81"/>
            <rFont val="Tahoma"/>
            <family val="2"/>
          </rPr>
          <t>Sonstige öffentliche Sonderrechnungen</t>
        </r>
        <r>
          <rPr>
            <sz val="8"/>
            <color indexed="81"/>
            <rFont val="Tahoma"/>
            <family val="2"/>
          </rPr>
          <t xml:space="preserve">
Zahlungsbeziehungen mit Sondervermögen des Bundes und der Länder, mit öffentlichen Fonds, Einrichtungen und Unternehmen mit Sondervermögen/-rechnung oder in rechtlich selbstständiger Form, bei denen </t>
        </r>
        <r>
          <rPr>
            <b/>
            <sz val="8"/>
            <color indexed="81"/>
            <rFont val="Tahoma"/>
            <family val="2"/>
          </rPr>
          <t>andere</t>
        </r>
        <r>
          <rPr>
            <sz val="8"/>
            <color indexed="81"/>
            <rFont val="Tahoma"/>
            <family val="2"/>
          </rPr>
          <t xml:space="preserve"> öffentliche Körperschaften (Bund, Länder, Gemeinden/Gemeindeverbände) oder die Sozialversicherung Mitglied, Träger oder unmittelbare beziehungsweise mittelbare Anteilseigner sind und diese insgesamt mehr als 50 % der Anteile beziehungsweise der Stimmrechte besitzen.
Öffentliche Unternehmen im Sinne dieser Abgrenzung sind
– Betriebe des Bundes und der Länder im Sinne des § 26 BHO / LHO.
– Sondervermögen mit unternehmerischer Aufgabenstellung und eigener Wirtschafts- und Rechnungsführung.
– Unternehmen in der Rechtsform einer juristischen Person des öffentlichen Rechts.
– Unternehmen des privaten Rechts (z. B. AG, GmbH), wenn Bund, Länder, Gemeinden/ Gemeindeverbände und Sozialversicherung überwiegend, d. h. mit mehr als 50 v. H. am Nennkapital (Grund- oder Stammkapital) unmittelbar oder mittelbar (z. B. über eine Holding), beteiligt sind.
Öffentliche Einrichtungen im Sinne dieser Abgrenzung sind
– juristische Personen des öffentlichen Rechts, die keine Unternehmen sind.
– juristische Personen des privaten Rechts ohne unternehmerische Aufgabenstellung, wenn Bund, Länder, Gemeinden/Gemeindeverbände und Sozialversicherung überwiegend, d. h. mit mehr als 50 v. H. am Nennkapital (Grund- und Stammkapital) unmittelbar oder mittelbar (z. B. über eine Holding), beteiligt sind.
– juristische Personen des privaten Rechts in der Form von Stiftungen und Vereinen sowie Gesellschaften des privaten Rechts, bei denen die öffentliche Hand auf Grund der Satzung o. Ä. beherrschenden Einfluss ausübt.
Dazu zählen auch kommunale Versorgungskassen und -verbände.
Nicht dazu zählen Einheiten, bei denen öffentliche Körperschaften oder die Sozialversicherung 50 % oder weniger an Anteilen beziehungsweise Stimmrechten besitzen sowie Sparkassen, Landesbanken, Wirtschafts- und Berufsvertretungen und Kirchen.</t>
        </r>
      </text>
    </comment>
    <comment ref="B26" authorId="1" shapeId="0" xr:uid="{00000000-0006-0000-0300-00000B000000}">
      <text>
        <r>
          <rPr>
            <b/>
            <sz val="8"/>
            <color indexed="81"/>
            <rFont val="Tahoma"/>
            <family val="2"/>
          </rPr>
          <t xml:space="preserve">Kreditinstitute
</t>
        </r>
        <r>
          <rPr>
            <sz val="8"/>
            <color indexed="81"/>
            <rFont val="Tahoma"/>
            <family val="2"/>
          </rPr>
          <t>Kreditinstitute sind alle Institutionen im In- und Ausland, die finanzielle Mittlertätigkeiten ausüben und deren Geschäftstätigkeit darin besteht, Einlagen u. Ä. von juristischen und natürlichen Personen aufzunehmen, Kredite zu gewähren oder in Wertpapiere zu investieren.
Zu den Kreditinstituten zählen insbesondere:
– Sparkassen, Landesbanken
– Kreditanstalt für Wiederaufbau (KfW)
– Banken mit Sonderaufgaben (z. B. LfA Förderbank Bayern, NRW.BANK, Investitionsbank Schleswig-Holstein, Sächsische Aufbaubank – Förderbank –)
– Geschäftsbanken, Universalbanken
– Genossenschaftsbanken, Kreditgenossenschaften
– Spezialbanken (z. B. Merchant Banks, Emissionshäuser, Privatbanken)
– Bausparkassen
Nicht zu den Kreditinstituten zählen etwa Börsen sowie sonstige Finanzintermediäre.
Eine Liste aller Kreditinstitute finden Sie auf der Internetseite der Europäischen Zentralbank unter https://www.ecb.europa.eu/stats/money/mfi/general/html/daily_list-MID.en.html .</t>
        </r>
      </text>
    </comment>
    <comment ref="B32" authorId="1" shapeId="0" xr:uid="{00000000-0006-0000-0300-00000C000000}">
      <text>
        <r>
          <rPr>
            <b/>
            <sz val="8"/>
            <color indexed="81"/>
            <rFont val="Tahoma"/>
            <family val="2"/>
          </rPr>
          <t xml:space="preserve">Sonstiger inländischer Bereich
</t>
        </r>
        <r>
          <rPr>
            <sz val="8"/>
            <color indexed="81"/>
            <rFont val="Tahoma"/>
            <family val="2"/>
          </rPr>
          <t>Alle inländischen Unternehmen, die nicht öffentliche Unternehmen oder Kreditinstitute sind.
Dazu zählen auch:
– Erwerbs- und Wirtschaftsgenossenschaften
– rechtsfähige Vereine, Stiftungen
– nichtrechtsfähige Vereine, sonstige nichtrechtsfähige Personengemeinschaften
Eigene Beteiligungen, Beteiligungen anderer Gebietskörperschaften und/oder Beteiligungen der Sozialversicherung, deren Anteile beziehungsweise Stimmrechte insgesamt 50 % oder weniger betragen, sind hier auch einzubeziehen.
Natürliche und juristische Personen, die den bisher benannten Bereichen nicht zugeordnet wurden, insbesondere Organisationen ohne Erwerbscharakter (einschließlich deren Anstalten und Einrichtungen) in öffentlich-rechtlicher (Körperschaften, Anstalten, Stiftungen des öffentlichen Rechts) oder privat-rechtlicher (eingetragene Vereine, privatrechtliche Stiftungen, BGB-Gesellschaften) Rechtsform, soweit diese nicht als Unternehmen oder Teil eines Unternehmens zu betrachten sind, sind ebenfalls hier zuzuordnen.
Hierzu gehören
– Kirchen, Orden, religiöse und weltanschauliche Vereinigungen,
– Organisationen der Freien Wohlfahrtspflege,
– Organisationen in den Bereichen Erziehung, Wissenschaft und Kultur, Sport- und Jugendpflege,
– Arbeitgeberverbände, Berufsorganisationen,
– Wirtschaftsverbände und öffentlich-rechtliche Wirtschafts- und Berufsvertretungen,
– Gewerkschaften und
– politische Parteien.</t>
        </r>
      </text>
    </comment>
    <comment ref="B35" authorId="1" shapeId="0" xr:uid="{00000000-0006-0000-0300-00000D000000}">
      <text>
        <r>
          <rPr>
            <b/>
            <sz val="8"/>
            <color indexed="81"/>
            <rFont val="Tahoma"/>
            <family val="2"/>
          </rPr>
          <t>Sonstiger ausländischer Bereich</t>
        </r>
        <r>
          <rPr>
            <sz val="8"/>
            <color indexed="81"/>
            <rFont val="Tahoma"/>
            <family val="2"/>
          </rPr>
          <t xml:space="preserve">
Natürliche und juristische Personen des Auslandes, soweit sie nicht zu den Kreditinstituten zählen, sind unter anderem auch:
– europäische Gemeinden
– internationale Organisationen, Einrichtungen der Europäischen Union
– Unternehmensbestandteile mit Sitz im Ausland (ausländische Tochtergesellschaften)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Feuerstein-Ti</author>
    <author>Scharfe-S</author>
    <author>Kickner-C</author>
    <author>Hohmann, Kai (F306)</author>
    <author>Ondrasch-B</author>
    <author>Kappus, André</author>
  </authors>
  <commentList>
    <comment ref="A2" authorId="0" shapeId="0" xr:uid="{00000000-0006-0000-0400-000001000000}">
      <text>
        <r>
          <rPr>
            <b/>
            <sz val="8"/>
            <color indexed="81"/>
            <rFont val="Tahoma"/>
            <family val="2"/>
          </rPr>
          <t>Verbindlichkeiten aus Lieferungen und Leistungen und erhaltene Anzahlungen</t>
        </r>
        <r>
          <rPr>
            <sz val="8"/>
            <color indexed="81"/>
            <rFont val="Tahoma"/>
            <family val="2"/>
          </rPr>
          <t xml:space="preserve">
Verbindlichkeiten aus Lieferungen und Leistungen und erhaltene Anzahlungen entstehen durch einen zeitlichen Abstand zwischen einer Warenlieferung beziehungsweise einer Dienstleistungserbringung und der hierfür erforderlichen Zahlung.
Hier sind alle Lieferungen und Leistungen zu erfassen, die bis zum Erhebungsstichtag in Anspruch genommen (Leistungserbringung), aber noch nicht bezahlt wurden sowie erhaltene Anzahlungen für angefangene oder geplante Arbeiten beziehungsweise für künftige Waren- und Dienstleistungslieferungen.
Zu den Verbindlichkeiten aus Lieferungen und Leistungen und erhaltene Anzahlungen gehören insbesondere
– Verbindlichkeiten aus Zahlungsrückständen der Berichtseinheit für von Dritten gelieferte Waren oder erbrachte Dienstleistungen (sofern ihnen kein Kreditvertrag zugrunde liegt); dies schließt insbesondere „Zahlung auf Ziel“ mit ein.
– Verbindlichkeiten aus erhaltenen Anzahlungen von Dritten für noch nicht (gänzlich) ausgelieferte Waren oder erbrachte Dienstleistungen der Berichtseinheit (sofern ihnen kein Kreditvertrag zugrunde liegt).
– aufgelaufene Gebäudemieten.
– von Factoring-Gesellschaften übernommene Verbindlichkeiten aus Lieferungen und Leistungen, sofern sie nicht den Krediten zuzurechnen sind.
</t>
        </r>
        <r>
          <rPr>
            <b/>
            <sz val="8"/>
            <color indexed="81"/>
            <rFont val="Tahoma"/>
            <family val="2"/>
          </rPr>
          <t>Nicht dazu zählen</t>
        </r>
        <r>
          <rPr>
            <sz val="8"/>
            <color indexed="81"/>
            <rFont val="Tahoma"/>
            <family val="2"/>
          </rPr>
          <t xml:space="preserve"> Löhne und Gehälter, Sonstige Verbindlichkeiten, Verbindlichkeiten aus Zuweisungen und Finanzierungsleasing sowie ÖPP-Projekte.
Eine Orientierung gibt die folgende Zuordnungshilfe mit den Gruppierungs-Nummern (keine abschließende Aufzählung):
Bund/Länder – 511, 514, 517, 518, 519, 521, 523, 525, 526, 527, 547, 55, 7, 811, 812, 821.</t>
        </r>
      </text>
    </comment>
    <comment ref="D2" authorId="1" shapeId="0" xr:uid="{A5D500C0-56C5-4CD4-A7E3-522F49A2DCC4}">
      <text>
        <r>
          <rPr>
            <b/>
            <sz val="8"/>
            <color indexed="81"/>
            <rFont val="Tahoma"/>
            <family val="2"/>
          </rPr>
          <t xml:space="preserve">Plausibilitätskontrolle VBaLuL
</t>
        </r>
        <r>
          <rPr>
            <sz val="8"/>
            <color indexed="81"/>
            <rFont val="Tahoma"/>
            <family val="2"/>
          </rPr>
          <t>Es wird geprüft, ob die Summe der beiden Davon-Positionen dem Insgesamtwert entsprechen und ob die Darunter-Position jeweils kleiner oder gleich der Davon-Position ist.</t>
        </r>
      </text>
    </comment>
    <comment ref="F2" authorId="1" shapeId="0" xr:uid="{00000000-0006-0000-0400-000003000000}">
      <text>
        <r>
          <rPr>
            <b/>
            <sz val="8"/>
            <color indexed="81"/>
            <rFont val="Tahoma"/>
            <family val="2"/>
          </rPr>
          <t xml:space="preserve">Endbestand des Vorjahres
</t>
        </r>
        <r>
          <rPr>
            <sz val="8"/>
            <color indexed="81"/>
            <rFont val="Tahoma"/>
            <family val="2"/>
          </rPr>
          <t>gegebenenfalls berichtigt.</t>
        </r>
      </text>
    </comment>
    <comment ref="G2" authorId="1" shapeId="0" xr:uid="{2D2CD5D2-C83C-4598-B069-07FE292FFAB1}">
      <text>
        <r>
          <rPr>
            <b/>
            <sz val="8"/>
            <color indexed="81"/>
            <rFont val="Tahoma"/>
            <family val="2"/>
          </rPr>
          <t xml:space="preserve">Plausibilitätskontrolle VBaLuL
</t>
        </r>
        <r>
          <rPr>
            <sz val="8"/>
            <color indexed="81"/>
            <rFont val="Tahoma"/>
            <family val="2"/>
          </rPr>
          <t>Es wird geprüft, ob die Summe der beiden Davon-Positionen dem Insgesamtwert entsprechen und ob die Darunter-Position jeweils kleiner oder gleich der Davon-Position ist.</t>
        </r>
      </text>
    </comment>
    <comment ref="I2" authorId="2" shapeId="0" xr:uid="{78234F31-0B76-40EC-A781-200A28E23B74}">
      <text>
        <r>
          <rPr>
            <b/>
            <sz val="8"/>
            <color indexed="81"/>
            <rFont val="Tahoma"/>
            <family val="2"/>
          </rPr>
          <t>Endbestand:</t>
        </r>
        <r>
          <rPr>
            <sz val="8"/>
            <color indexed="81"/>
            <rFont val="Tahoma"/>
            <family val="2"/>
          </rPr>
          <t xml:space="preserve">
gegebenenfalls vorläufiges Ergebnis</t>
        </r>
      </text>
    </comment>
    <comment ref="C7" authorId="0" shapeId="0" xr:uid="{00000000-0006-0000-0400-000005000000}">
      <text>
        <r>
          <rPr>
            <b/>
            <sz val="8"/>
            <color indexed="81"/>
            <rFont val="Tahoma"/>
            <family val="2"/>
          </rPr>
          <t>mit nachverhandelten Vertragsbedingungen</t>
        </r>
        <r>
          <rPr>
            <sz val="8"/>
            <color indexed="81"/>
            <rFont val="Tahoma"/>
            <family val="2"/>
          </rPr>
          <t xml:space="preserve">
Wenn es zwischen Berichtsstelle und Lieferant zu einer einvernehmlich ausgehandelten Änderung der Vertragsbedingungen kommt, die Anpassungen hinsichtlich einer Verzinsung beinhaltet und daher über eine bloße Laufzeitverlängerung hinausgeht.</t>
        </r>
      </text>
    </comment>
    <comment ref="C8" authorId="0" shapeId="0" xr:uid="{00000000-0006-0000-0400-000006000000}">
      <text>
        <r>
          <rPr>
            <b/>
            <sz val="8"/>
            <color indexed="81"/>
            <rFont val="Tahoma"/>
            <family val="2"/>
          </rPr>
          <t>von Factoring-Kapitalgesellschaften übernommen</t>
        </r>
        <r>
          <rPr>
            <sz val="8"/>
            <color indexed="81"/>
            <rFont val="Tahoma"/>
            <family val="2"/>
          </rPr>
          <t xml:space="preserve">
Hier sind alle Verbindlichkeiten aus Lieferungen und Leistungen zu erfassen, die durch ein "echtes Factoringverfahren" veräußert wurden. Hierbei erlischt die Zahlungsverpflichtung der Berichtsstelle gegenüber dem Lieferanten.</t>
        </r>
      </text>
    </comment>
    <comment ref="F11" authorId="1" shapeId="0" xr:uid="{00000000-0006-0000-0400-000007000000}">
      <text>
        <r>
          <rPr>
            <b/>
            <sz val="8"/>
            <color indexed="81"/>
            <rFont val="Tahoma"/>
            <family val="2"/>
          </rPr>
          <t xml:space="preserve">Endbestand des Vorjahres
</t>
        </r>
        <r>
          <rPr>
            <sz val="8"/>
            <color indexed="81"/>
            <rFont val="Tahoma"/>
            <family val="2"/>
          </rPr>
          <t>gegebenenfalls berichtigt.</t>
        </r>
      </text>
    </comment>
    <comment ref="I11" authorId="2" shapeId="0" xr:uid="{268BDB32-3FE7-44E2-A0CD-4606FB3655AA}">
      <text>
        <r>
          <rPr>
            <b/>
            <sz val="8"/>
            <color indexed="81"/>
            <rFont val="Tahoma"/>
            <family val="2"/>
          </rPr>
          <t>Endbestand:</t>
        </r>
        <r>
          <rPr>
            <sz val="8"/>
            <color indexed="81"/>
            <rFont val="Tahoma"/>
            <family val="2"/>
          </rPr>
          <t xml:space="preserve">
gegebenenfalls vorläufiges Ergebnis</t>
        </r>
      </text>
    </comment>
    <comment ref="A14" authorId="1" shapeId="0" xr:uid="{00000000-0006-0000-0400-000008000000}">
      <text>
        <r>
          <rPr>
            <b/>
            <sz val="8"/>
            <color indexed="81"/>
            <rFont val="Tahoma"/>
            <family val="2"/>
          </rPr>
          <t xml:space="preserve">Hypotheken-, Grund- und Rentenschulden
</t>
        </r>
        <r>
          <rPr>
            <sz val="8"/>
            <color indexed="81"/>
            <rFont val="Tahoma"/>
            <family val="2"/>
          </rPr>
          <t xml:space="preserve">Hier werden nur die Verbindlichkeiten aufgeführt, die beim Erwerb bereits belasteter Grundstücke übernommen wurden. Darlehensaufnahmen gegen hypothekarische Sicherung und nicht gesicherte Schuldenaufnahmen sind nur bei der entsprechenden Schuldart (z. B. Schulden bei Kreditinstituten) zu erfassen. </t>
        </r>
      </text>
    </comment>
    <comment ref="A15" authorId="1" shapeId="0" xr:uid="{00000000-0006-0000-0400-000009000000}">
      <text>
        <r>
          <rPr>
            <b/>
            <sz val="8"/>
            <color indexed="81"/>
            <rFont val="Tahoma"/>
            <family val="2"/>
          </rPr>
          <t xml:space="preserve">Hypotheken-, Grund- und Rentenschulden
</t>
        </r>
        <r>
          <rPr>
            <sz val="8"/>
            <color indexed="81"/>
            <rFont val="Tahoma"/>
            <family val="2"/>
          </rPr>
          <t xml:space="preserve">Hier werden nur die Verbindlichkeiten aufgeführt, die beim Erwerb bereits belasteter Grundstücke übernommen wurden. Darlehensaufnahmen gegen hypothekarische Sicherung und nicht gesicherte Schuldenaufnahmen sind nur bei der entsprechenden Schuldart (z. B. Schulden bei Kreditinstituten) zu erfassen. </t>
        </r>
      </text>
    </comment>
    <comment ref="A16" authorId="1" shapeId="0" xr:uid="{00000000-0006-0000-0400-00000A000000}">
      <text>
        <r>
          <rPr>
            <b/>
            <sz val="8"/>
            <color indexed="81"/>
            <rFont val="Tahoma"/>
            <family val="2"/>
          </rPr>
          <t xml:space="preserve">Hypotheken-, Grund- und Rentenschulden
</t>
        </r>
        <r>
          <rPr>
            <sz val="8"/>
            <color indexed="81"/>
            <rFont val="Tahoma"/>
            <family val="2"/>
          </rPr>
          <t xml:space="preserve">Hier werden nur die Verbindlichkeiten aufgeführt, die beim Erwerb bereits belasteter Grundstücke übernommen wurden. Darlehensaufnahmen gegen hypothekarische Sicherung und nicht gesicherte Schuldenaufnahmen sind nur bei der entsprechenden Schuldart (z. B. Schulden bei Kreditinstituten) zu erfassen. </t>
        </r>
      </text>
    </comment>
    <comment ref="A17" authorId="1" shapeId="0" xr:uid="{00000000-0006-0000-0400-00000B000000}">
      <text>
        <r>
          <rPr>
            <b/>
            <sz val="8"/>
            <color indexed="81"/>
            <rFont val="Tahoma"/>
            <family val="2"/>
          </rPr>
          <t xml:space="preserve">Restkaufgelder im Zusammenhang mit Grundstücksgeschäften sowie Forfaitierung mit Einredeverzicht
</t>
        </r>
        <r>
          <rPr>
            <sz val="8"/>
            <color indexed="81"/>
            <rFont val="Tahoma"/>
            <family val="2"/>
          </rPr>
          <t xml:space="preserve">Als Restkaufgeld ist der noch nicht gezahlte (Teil-)Betrag einer Kaufsumme zu verstehen; dieser kann auch hypothekarisch durch Eintragung ins Grundbuch gesichert werden (Restkaufgeldhypothek). Restkaufgelder mit oder ohne hypothekarische Sicherung sind ohne Rücksicht auf den Gläubiger auszuweisen und nicht in eine andere Schuldart mit einzubeziehen.
Hierzu zählen auch Verpflichtungen aus Forfaitierungsverträgen, wenn ein Einredeverzicht bei der Bank geleistet wurde, also kein Recht auf Kürzung bei Minderleistung besteht. Verpflichtungen aus Forfaitierungsverträgen </t>
        </r>
        <r>
          <rPr>
            <b/>
            <sz val="8"/>
            <color indexed="81"/>
            <rFont val="Tahoma"/>
            <family val="2"/>
          </rPr>
          <t>ohne</t>
        </r>
        <r>
          <rPr>
            <sz val="8"/>
            <color indexed="81"/>
            <rFont val="Tahoma"/>
            <family val="2"/>
          </rPr>
          <t xml:space="preserve"> Einredeverzicht sind </t>
        </r>
        <r>
          <rPr>
            <b/>
            <sz val="8"/>
            <color indexed="81"/>
            <rFont val="Tahoma"/>
            <family val="2"/>
          </rPr>
          <t>nicht</t>
        </r>
        <r>
          <rPr>
            <sz val="8"/>
            <color indexed="81"/>
            <rFont val="Tahoma"/>
            <family val="2"/>
          </rPr>
          <t xml:space="preserve"> zu erfassen.
</t>
        </r>
      </text>
    </comment>
    <comment ref="A18" authorId="1" shapeId="0" xr:uid="{00000000-0006-0000-0400-00000C000000}">
      <text>
        <r>
          <rPr>
            <b/>
            <sz val="8"/>
            <color indexed="81"/>
            <rFont val="Tahoma"/>
            <family val="2"/>
          </rPr>
          <t xml:space="preserve">Finanzierungsleasing
</t>
        </r>
        <r>
          <rPr>
            <sz val="8"/>
            <color indexed="81"/>
            <rFont val="Tahoma"/>
            <family val="2"/>
          </rPr>
          <t xml:space="preserve">Ein Finanzierungsleasingvertrag ist dann anzunehmen, wenn der Vertrag über einen bestimmten Zeitraum verbindlich abgeschlossen wird. Während der sogenannten Grundmietzeit kann der Vertrag nicht gekündigt werden. Maßnahmen zur Werterhaltung (Wartung und Versicherung) trägt der Leasingnehmer. Die Vertragslaufzeit erstreckt sich in der Regel auf die überwiegende Nutzungsdauer. Hier ist die insgesamt eingegangene Verpflichtung (= Leistungssumme) aus Leasingverträgen abzüglich der bis zum Ende des Berichtszeitraumes geleisteten Tilgungen und Zinsen nachzuweisen.
</t>
        </r>
      </text>
    </comment>
    <comment ref="A23" authorId="0" shapeId="0" xr:uid="{00000000-0006-0000-0400-00000D000000}">
      <text>
        <r>
          <rPr>
            <b/>
            <sz val="8"/>
            <color indexed="81"/>
            <rFont val="Tahoma"/>
            <family val="2"/>
          </rPr>
          <t>ÖPP-Projekte</t>
        </r>
        <r>
          <rPr>
            <sz val="8"/>
            <color indexed="81"/>
            <rFont val="Tahoma"/>
            <family val="2"/>
          </rPr>
          <t xml:space="preserve">
Bei Projekten aus öffentlich-privaten Partnerschaften (ÖPP-Projekte) handelt es sich um langfristige Verträge zwischen einem staatlichen und einem privaten Partner über die Bereitstellung von Dienstleistungen durch die Nutzung eines bestimmten Vermögensgutes. Kriterien für die Klassifikation eines Vertrags als ÖPP sind das Vorliegen einer erheblichen Anfangsinvestition, die Festlegung einer durch den privaten Partner bereitzustellenden Dienstleistung unter Nutzung des Vermögensgutes und die Zahlung regelmäßiger Raten (inklusive Zinsen) vom staatlichen Partner an den privaten Partner.
Ein ÖPP-Projekt kann </t>
        </r>
        <r>
          <rPr>
            <b/>
            <sz val="8"/>
            <color indexed="81"/>
            <rFont val="Tahoma"/>
            <family val="2"/>
          </rPr>
          <t>nicht</t>
        </r>
        <r>
          <rPr>
            <sz val="8"/>
            <color indexed="81"/>
            <rFont val="Tahoma"/>
            <family val="2"/>
          </rPr>
          <t xml:space="preserve"> zwischen einem Kern- und einem Extrahaushalt abgeschlossen werden. Bei Verträgen zwischen diesen beiden Haushalten liegt überwiegend ein Werksvertrag vor, deren Verbindlichkeit als „</t>
        </r>
        <r>
          <rPr>
            <b/>
            <sz val="8"/>
            <color indexed="81"/>
            <rFont val="Tahoma"/>
            <family val="2"/>
          </rPr>
          <t>Verbindlichkeit aus Lieferungen und Leistungen</t>
        </r>
        <r>
          <rPr>
            <sz val="8"/>
            <color indexed="81"/>
            <rFont val="Tahoma"/>
            <family val="2"/>
          </rPr>
          <t>“ anzusehen und dort auszuweisen ist.</t>
        </r>
      </text>
    </comment>
    <comment ref="F23" authorId="1" shapeId="0" xr:uid="{00000000-0006-0000-0400-00000E000000}">
      <text>
        <r>
          <rPr>
            <b/>
            <sz val="8"/>
            <color indexed="81"/>
            <rFont val="Tahoma"/>
            <family val="2"/>
          </rPr>
          <t xml:space="preserve">Endbestand des Vorjahres
</t>
        </r>
        <r>
          <rPr>
            <sz val="8"/>
            <color indexed="81"/>
            <rFont val="Tahoma"/>
            <family val="2"/>
          </rPr>
          <t>gegebenenfalls berichtigt.</t>
        </r>
      </text>
    </comment>
    <comment ref="I23" authorId="2" shapeId="0" xr:uid="{C8669057-D30E-4752-9044-919F5C78F941}">
      <text>
        <r>
          <rPr>
            <b/>
            <sz val="8"/>
            <color indexed="81"/>
            <rFont val="Tahoma"/>
            <family val="2"/>
          </rPr>
          <t>Endbestand:</t>
        </r>
        <r>
          <rPr>
            <sz val="8"/>
            <color indexed="81"/>
            <rFont val="Tahoma"/>
            <family val="2"/>
          </rPr>
          <t xml:space="preserve">
gegebenenfalls vorläufiges Ergebnis</t>
        </r>
      </text>
    </comment>
    <comment ref="A26" authorId="0" shapeId="0" xr:uid="{00000000-0006-0000-0400-00000F000000}">
      <text>
        <r>
          <rPr>
            <b/>
            <sz val="8"/>
            <color indexed="81"/>
            <rFont val="Tahoma"/>
            <family val="2"/>
          </rPr>
          <t>Projektsumme insgesamt</t>
        </r>
        <r>
          <rPr>
            <sz val="8"/>
            <color indexed="81"/>
            <rFont val="Tahoma"/>
            <family val="2"/>
          </rPr>
          <t xml:space="preserve">
Hier sind die vertraglich vereinbarten Projektsummen (inklusive Zinsen) aller laufenden ÖPP-Projekte auszuweisen. Sollten Zinszahlungen vereinbart worden sein, die vom Verbraucherpreisindex (VPI) abhängig sind, müssen auch diese dem Endbestand hinzugerechnet werden. "Bisher geleistete Zahlungen" sind hierbei </t>
        </r>
        <r>
          <rPr>
            <b/>
            <sz val="8"/>
            <color indexed="81"/>
            <rFont val="Tahoma"/>
            <family val="2"/>
          </rPr>
          <t>nicht</t>
        </r>
        <r>
          <rPr>
            <sz val="8"/>
            <color indexed="81"/>
            <rFont val="Tahoma"/>
            <family val="2"/>
          </rPr>
          <t xml:space="preserve"> abzuziehen.</t>
        </r>
      </text>
    </comment>
    <comment ref="A27" authorId="0" shapeId="0" xr:uid="{00000000-0006-0000-0400-000010000000}">
      <text>
        <r>
          <rPr>
            <b/>
            <sz val="8"/>
            <color indexed="81"/>
            <rFont val="Tahoma"/>
            <family val="2"/>
          </rPr>
          <t>Bisher geleistete Zahlungen</t>
        </r>
        <r>
          <rPr>
            <sz val="8"/>
            <color indexed="81"/>
            <rFont val="Tahoma"/>
            <family val="2"/>
          </rPr>
          <t xml:space="preserve">
Hier ist die Gesamtsumme aller bisher geleisteten Zahlungen (inklusive Zinsen) des staatlichen Partners an den privaten Partner aller laufenden ÖPP-Projekte auszuweisen. Im Lebenszyklus von ÖPP-Projekten </t>
        </r>
        <r>
          <rPr>
            <b/>
            <sz val="8"/>
            <color indexed="81"/>
            <rFont val="Tahoma"/>
            <family val="2"/>
          </rPr>
          <t>können</t>
        </r>
        <r>
          <rPr>
            <sz val="8"/>
            <color indexed="81"/>
            <rFont val="Tahoma"/>
            <family val="2"/>
          </rPr>
          <t xml:space="preserve"> die geleisteten Zahlungen die gesamte Projektsumme übersteigen.</t>
        </r>
      </text>
    </comment>
    <comment ref="A29" authorId="3" shapeId="0" xr:uid="{00000000-0006-0000-0400-000011000000}">
      <text>
        <r>
          <rPr>
            <b/>
            <sz val="8"/>
            <color indexed="81"/>
            <rFont val="Tahoma"/>
            <family val="2"/>
          </rPr>
          <t xml:space="preserve">Energie-Einspar-Contracting (Finanzierung durch Contractinggeber)
</t>
        </r>
        <r>
          <rPr>
            <sz val="8"/>
            <color indexed="81"/>
            <rFont val="Tahoma"/>
            <family val="2"/>
          </rPr>
          <t xml:space="preserve">Als Energie-Einspar-Contracting (auch Energiesparverträge oder Energy-Performance-Contracting) werden vertraglich geregelte Kooperationsformen im Bereich der Energiedienstleistung bezeichnet. Die Vereinbarungen umfassen in der Regel die Planung, Finanzierung und Errichtung/ Modernisierung sowie die Betriebsführung/ Instandhaltung der Anlagen und die Erstellung eines Energieversorgungskonzeptes durch einen Dienstleister (Contractinggeber) mit dem Ziel, Energiesparpotentiale zu erschließen, ohne dass der Eigentümer die hierfür notwendigen Investitionen tätigen muss. Die Refinanzierung der Energiesparmaßnahmen erfolgt während der Laufzeit des Vertrages durch eine regelmäßige, erfolgsabhängige vertraglich vereinbarte Vergütung an den Contractinggeber, welche sich aus den garantierten Energiekosteneinsparungen zusammensetzt.
</t>
        </r>
        <r>
          <rPr>
            <b/>
            <sz val="8"/>
            <color indexed="81"/>
            <rFont val="Tahoma"/>
            <family val="2"/>
          </rPr>
          <t xml:space="preserve">
Vereinbarungen im Rahmen von Energieliefer-Contracting sind hier nicht zu berücksichtigen.</t>
        </r>
        <r>
          <rPr>
            <b/>
            <sz val="9"/>
            <color indexed="81"/>
            <rFont val="Tahoma"/>
            <family val="2"/>
          </rPr>
          <t xml:space="preserve">
</t>
        </r>
      </text>
    </comment>
    <comment ref="D29" authorId="1" shapeId="0" xr:uid="{511FF1FD-21A9-4975-87BF-335502CB6CB1}">
      <text>
        <r>
          <rPr>
            <b/>
            <sz val="8"/>
            <color indexed="81"/>
            <rFont val="Tahoma"/>
            <family val="2"/>
          </rPr>
          <t xml:space="preserve">Plausibilitätskontrolle E-E-C
</t>
        </r>
        <r>
          <rPr>
            <sz val="8"/>
            <color indexed="81"/>
            <rFont val="Tahoma"/>
            <family val="2"/>
          </rPr>
          <t>Es wird geprüft, ob "Geleistete Baukostenzuschüsse" kleiner oder gleich der "Investitionssumme insgesamt" ist.</t>
        </r>
      </text>
    </comment>
    <comment ref="F29" authorId="1" shapeId="0" xr:uid="{00000000-0006-0000-0400-000013000000}">
      <text>
        <r>
          <rPr>
            <b/>
            <sz val="8"/>
            <color indexed="81"/>
            <rFont val="Tahoma"/>
            <family val="2"/>
          </rPr>
          <t xml:space="preserve">Endbestand des Vorjahres
</t>
        </r>
        <r>
          <rPr>
            <sz val="8"/>
            <color indexed="81"/>
            <rFont val="Tahoma"/>
            <family val="2"/>
          </rPr>
          <t>gegebenenfalls berichtigt.</t>
        </r>
      </text>
    </comment>
    <comment ref="G29" authorId="1" shapeId="0" xr:uid="{00A9112B-0526-45AB-AE76-8E8162E08E25}">
      <text>
        <r>
          <rPr>
            <b/>
            <sz val="8"/>
            <color indexed="81"/>
            <rFont val="Tahoma"/>
            <family val="2"/>
          </rPr>
          <t xml:space="preserve">Plausibilitätskontrolle E-E-C
</t>
        </r>
        <r>
          <rPr>
            <sz val="8"/>
            <color indexed="81"/>
            <rFont val="Tahoma"/>
            <family val="2"/>
          </rPr>
          <t>Es wird geprüft, ob "Geleistete Baukostenzuschüsse" kleiner oder gleich der "Investitionssumme insgesamt" ist.</t>
        </r>
      </text>
    </comment>
    <comment ref="J29" authorId="1" shapeId="0" xr:uid="{D4322492-1C20-4D0D-A5FD-A32367CA3A8A}">
      <text>
        <r>
          <rPr>
            <b/>
            <sz val="8"/>
            <color indexed="81"/>
            <rFont val="Tahoma"/>
            <family val="2"/>
          </rPr>
          <t xml:space="preserve">Plausibilitätskontrolle E-E-C
</t>
        </r>
        <r>
          <rPr>
            <sz val="8"/>
            <color indexed="81"/>
            <rFont val="Tahoma"/>
            <family val="2"/>
          </rPr>
          <t>Es wird geprüft, ob "Geleistete Baukostenzuschüsse" kleiner oder gleich der "Investitionssumme insgesamt" ist.</t>
        </r>
      </text>
    </comment>
    <comment ref="L29" authorId="2" shapeId="0" xr:uid="{9CA92779-CB93-448A-BAA7-065DADD63509}">
      <text>
        <r>
          <rPr>
            <b/>
            <sz val="8"/>
            <color indexed="81"/>
            <rFont val="Tahoma"/>
            <family val="2"/>
          </rPr>
          <t>Endbestand:</t>
        </r>
        <r>
          <rPr>
            <sz val="8"/>
            <color indexed="81"/>
            <rFont val="Tahoma"/>
            <family val="2"/>
          </rPr>
          <t xml:space="preserve">
gegebenenfalls vorläufiges Ergebnis</t>
        </r>
      </text>
    </comment>
    <comment ref="A32" authorId="3" shapeId="0" xr:uid="{00000000-0006-0000-0400-000016000000}">
      <text>
        <r>
          <rPr>
            <b/>
            <sz val="8"/>
            <color indexed="81"/>
            <rFont val="Tahoma"/>
            <family val="2"/>
          </rPr>
          <t xml:space="preserve">Investitionssummen insgesamt
</t>
        </r>
        <r>
          <rPr>
            <sz val="8"/>
            <color indexed="81"/>
            <rFont val="Tahoma"/>
            <family val="2"/>
          </rPr>
          <t xml:space="preserve">Erfolgt bei einem Energie-Einspar-Contracting die Finanzierung der vereinbarten Maßnahmen durch den Contractinggeber, ist hier die Investitionssumme anzugeben. Die Investitionssumme entspricht den im Vertrag genannten Ausgaben für die erforderlichen Baumaßnahmen (Planungsleistungen, Bauleistungen, Heizungsanlage, Dämmung, Fenster etc.) einschließlich eventueller Baukostenzuschüsse, die dem Contractinggeber gewährt werden. Es sind die ursprünglichen Investitionssummen anzugeben. Bisher geleistete Zahlungen sind hierbei </t>
        </r>
        <r>
          <rPr>
            <b/>
            <sz val="8"/>
            <color indexed="81"/>
            <rFont val="Tahoma"/>
            <family val="2"/>
          </rPr>
          <t>nicht</t>
        </r>
        <r>
          <rPr>
            <sz val="8"/>
            <color indexed="81"/>
            <rFont val="Tahoma"/>
            <family val="2"/>
          </rPr>
          <t xml:space="preserve"> abzuziehen.
Erfolgt die Finanzierung nicht durch den Contractinggeber, sind hier </t>
        </r>
        <r>
          <rPr>
            <b/>
            <sz val="8"/>
            <color indexed="81"/>
            <rFont val="Tahoma"/>
            <family val="2"/>
          </rPr>
          <t>keine</t>
        </r>
        <r>
          <rPr>
            <sz val="8"/>
            <color indexed="81"/>
            <rFont val="Tahoma"/>
            <family val="2"/>
          </rPr>
          <t xml:space="preserve"> Angaben zu machen.
</t>
        </r>
      </text>
    </comment>
    <comment ref="A33" authorId="3" shapeId="0" xr:uid="{00000000-0006-0000-0400-000017000000}">
      <text>
        <r>
          <rPr>
            <b/>
            <sz val="8"/>
            <color indexed="81"/>
            <rFont val="Tahoma"/>
            <family val="2"/>
          </rPr>
          <t xml:space="preserve">Geleistete Baukostenzuschüsse
</t>
        </r>
        <r>
          <rPr>
            <sz val="8"/>
            <color indexed="81"/>
            <rFont val="Tahoma"/>
            <family val="2"/>
          </rPr>
          <t>Sofern dem Contractinggeber Baukostenzuschüsse für die Durchführung des Vorhabens gewährt werden, sind diese hier anzugeben.</t>
        </r>
      </text>
    </comment>
    <comment ref="A35" authorId="4" shapeId="0" xr:uid="{00000000-0006-0000-0400-000018000000}">
      <text>
        <r>
          <rPr>
            <b/>
            <sz val="8"/>
            <color indexed="81"/>
            <rFont val="Tahoma"/>
            <family val="2"/>
          </rPr>
          <t xml:space="preserve">Bürgschaften, Garantien und sonstige Gewährleistungen
</t>
        </r>
        <r>
          <rPr>
            <sz val="8"/>
            <color indexed="81"/>
            <rFont val="Tahoma"/>
            <family val="2"/>
          </rPr>
          <t xml:space="preserve">Alle Bürgschaften im Sinne des § 765 BGB einschließlich Nach- und Ausfallbürgschaften beim Wohnungsbau sowie Patronatserklärungen (harte Patronatserklärungen), welche eine sogenannte Liquiditätsausstattungsgarantie beinhalten, sind mit den vertraglich übernommenen Haftungssummen (aber nicht in Anspruch genommenen), nicht dagegen mit den gesamten Kreditsummen und nicht mit den durch Gesetz oder Haushaltssatzung festgestellten Ermächtigungssummen anzugeben. Auf Bürgschaften gezahlte Beträge (Schadensfälle oder Tilgungen der Haftungssumme) sind abzusetzen. Bürgschaften, die voll durch Rückbürgschaften gesichert sind, sind </t>
        </r>
        <r>
          <rPr>
            <b/>
            <sz val="8"/>
            <color indexed="81"/>
            <rFont val="Tahoma"/>
            <family val="2"/>
          </rPr>
          <t>nicht</t>
        </r>
        <r>
          <rPr>
            <sz val="8"/>
            <color indexed="81"/>
            <rFont val="Tahoma"/>
            <family val="2"/>
          </rPr>
          <t xml:space="preserve"> einzubeziehen; von Bürgschaften, die nur teilweise durch Rückbürgschaften gesichert sind, ist der ungedeckte Teil anzugeben.
Einzubeziehen sind auch die übernommenen Garantien und sonstigen Gewährleistungen (z. B. Kreditaufträge nach § 778 BGB, Schuldmitübernahmen, Gewähr-(Garantie-) Verträge, Ausbietungsgarantien, Wechselbürgschaften).
Die Differenzierung der Bürgschaften, Garantien und sonstigen Gewährleistungen (Sicherheitsleistungen) erfolgt </t>
        </r>
        <r>
          <rPr>
            <b/>
            <sz val="8"/>
            <color indexed="81"/>
            <rFont val="Tahoma"/>
            <family val="2"/>
          </rPr>
          <t>nach dem Sicherheitsnehmer</t>
        </r>
        <r>
          <rPr>
            <sz val="8"/>
            <color indexed="81"/>
            <rFont val="Tahoma"/>
            <family val="2"/>
          </rPr>
          <t xml:space="preserve">. Sicherheitsnehmer ist diejenige Person, deren finanzielles Risiko durch die Sicherheitsleistung teilweise oder vollständig beseitigt wird. Sicherheitsnehmer ist hier der Kreditgeber.
</t>
        </r>
      </text>
    </comment>
    <comment ref="D35" authorId="1" shapeId="0" xr:uid="{EB078DA6-B208-4DFC-A4F7-68283F2A44EB}">
      <text>
        <r>
          <rPr>
            <b/>
            <sz val="8"/>
            <color indexed="81"/>
            <rFont val="Tahoma"/>
            <family val="2"/>
          </rPr>
          <t xml:space="preserve">Plausibilitätskontrolle Bürgschaften
</t>
        </r>
        <r>
          <rPr>
            <sz val="8"/>
            <color indexed="81"/>
            <rFont val="Tahoma"/>
            <family val="2"/>
          </rPr>
          <t>Es wird geprüft, ob die Darunter-Position jeweils kleiner oder gleich der Insgesamtposition ist.</t>
        </r>
      </text>
    </comment>
    <comment ref="F35" authorId="1" shapeId="0" xr:uid="{00000000-0006-0000-0400-00001A000000}">
      <text>
        <r>
          <rPr>
            <b/>
            <sz val="8"/>
            <color indexed="81"/>
            <rFont val="Tahoma"/>
            <family val="2"/>
          </rPr>
          <t xml:space="preserve">Endbestand des Vorjahres
</t>
        </r>
        <r>
          <rPr>
            <sz val="8"/>
            <color indexed="81"/>
            <rFont val="Tahoma"/>
            <family val="2"/>
          </rPr>
          <t>gegebenenfalls berichtigt.</t>
        </r>
      </text>
    </comment>
    <comment ref="G35" authorId="1" shapeId="0" xr:uid="{E2FE8252-6FF8-4D49-85C4-AF5601184290}">
      <text>
        <r>
          <rPr>
            <b/>
            <sz val="8"/>
            <color indexed="81"/>
            <rFont val="Tahoma"/>
            <family val="2"/>
          </rPr>
          <t xml:space="preserve">Plausibilitätskontrolle Bürgschaften
</t>
        </r>
        <r>
          <rPr>
            <sz val="8"/>
            <color indexed="81"/>
            <rFont val="Tahoma"/>
            <family val="2"/>
          </rPr>
          <t>Es wird geprüft, ob die Darunter-Position jeweils kleiner oder gleich der Insgesamtposition ist.</t>
        </r>
      </text>
    </comment>
    <comment ref="I35" authorId="2" shapeId="0" xr:uid="{BBCF4656-202B-4EC5-B0A7-C74D1FE8C14B}">
      <text>
        <r>
          <rPr>
            <b/>
            <sz val="8"/>
            <color indexed="81"/>
            <rFont val="Tahoma"/>
            <family val="2"/>
          </rPr>
          <t>Endbestand:</t>
        </r>
        <r>
          <rPr>
            <sz val="8"/>
            <color indexed="81"/>
            <rFont val="Tahoma"/>
            <family val="2"/>
          </rPr>
          <t xml:space="preserve">
gegebenenfalls vorläufiges Ergebnis</t>
        </r>
      </text>
    </comment>
    <comment ref="A40" authorId="5" shapeId="0" xr:uid="{00000000-0006-0000-0400-00001C000000}">
      <text>
        <r>
          <rPr>
            <b/>
            <sz val="9"/>
            <color indexed="81"/>
            <rFont val="Tahoma"/>
            <family val="2"/>
          </rPr>
          <t>Öffentlich bestimmte Kreditinstitute</t>
        </r>
        <r>
          <rPr>
            <sz val="9"/>
            <color indexed="81"/>
            <rFont val="Tahoma"/>
            <family val="2"/>
          </rPr>
          <t xml:space="preserve">
Hierzu zählen insbesondere:
– Sparkassen, Landesbanken
– Kreditanstalt für Wiederaufbau (KfW)
– Banken mit Sonderaufgaben (z. B. LfA Förderbank Bayern, NRW.BANK, Investitionsbank Schleswig-Holstein, Sächsische Aufbaubank – Förderbank –)
– Bausparkassen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Feuerstein-Ti</author>
    <author>Scharfe-S</author>
  </authors>
  <commentList>
    <comment ref="A2" authorId="0" shapeId="0" xr:uid="{00000000-0006-0000-0500-000001000000}">
      <text>
        <r>
          <rPr>
            <b/>
            <sz val="8"/>
            <color indexed="81"/>
            <rFont val="Tahoma"/>
            <family val="2"/>
          </rPr>
          <t>Schuldenübernahme</t>
        </r>
        <r>
          <rPr>
            <sz val="8"/>
            <color indexed="81"/>
            <rFont val="Tahoma"/>
            <family val="2"/>
          </rPr>
          <t xml:space="preserve">
Bei einer Schuldenübernahme handelt es sich um eine vertragliche Vereinbarung zwischen mindestens drei Parteien: dem Gläubiger, dem ursprünglichen Schulder und einem neuen Schuldner.
Im Rahmen der vertraglichen Vereinbarung übernimmt der neue Schuldner die gesamten oder zumindest einen Teil der ausstehenden Verbindlichkeiten (Schulden) des ursprünglichen Schuldners und verpflichtet sich dabei, diese an den Gläubiger zurückzuzahlen.
Es sind nur die übernommenen Schulden von Kassenkrediten, Krediten und Wertpapierschulden zu melden. Diese sind unter der Ebene einzutragen, zu der die Berichtseinheit gehört, deren Schulden übernommen wurden.
Die durch Eingliederung beziehungsweise Zusammenschluss von Einheiten übernommenen Schulden sind</t>
        </r>
        <r>
          <rPr>
            <b/>
            <sz val="8"/>
            <color indexed="81"/>
            <rFont val="Tahoma"/>
            <family val="2"/>
          </rPr>
          <t xml:space="preserve"> nicht</t>
        </r>
        <r>
          <rPr>
            <sz val="8"/>
            <color indexed="81"/>
            <rFont val="Tahoma"/>
            <family val="2"/>
          </rPr>
          <t xml:space="preserve"> einzubeziehen.
Die Schuldenübernahme ist auch Bestandteil der Meldung zu den Schuldenständen der Positionen "Kassenkredite", "Wertpapierschulden" oder "Kredite". Bei den beiden letztgenannten Positionen fallen diese unter die "Sonstigen Zugänge".
Eine Schuldmitübernahme ist nicht hier, sondern im Bereich "Bürgschaften, Garantien und sonstige Gewährleistungen" zu erfassen.</t>
        </r>
      </text>
    </comment>
    <comment ref="B3" authorId="1" shapeId="0" xr:uid="{00000000-0006-0000-0500-000002000000}">
      <text>
        <r>
          <rPr>
            <b/>
            <sz val="8"/>
            <color indexed="81"/>
            <rFont val="Tahoma"/>
            <family val="2"/>
          </rPr>
          <t>Bund</t>
        </r>
        <r>
          <rPr>
            <sz val="8"/>
            <color indexed="81"/>
            <rFont val="Tahoma"/>
            <family val="2"/>
          </rPr>
          <t xml:space="preserve">
Kernhaushalt des Bundes. Sondervermögen des 
Bundes sind unter "Sonstige öffentliche Sonderrechnungen" einzuordnen.
</t>
        </r>
      </text>
    </comment>
    <comment ref="B4" authorId="1" shapeId="0" xr:uid="{00000000-0006-0000-0500-000003000000}">
      <text>
        <r>
          <rPr>
            <b/>
            <sz val="8"/>
            <color indexed="81"/>
            <rFont val="Tahoma"/>
            <family val="2"/>
          </rPr>
          <t>Länder</t>
        </r>
        <r>
          <rPr>
            <sz val="8"/>
            <color indexed="81"/>
            <rFont val="Tahoma"/>
            <family val="2"/>
          </rPr>
          <t xml:space="preserve">
Kernhaushalte der Länder einschließlich Stadtstaaten. Sondervermögen der Länder sind unter "Sonstige öffentliche Sonderrechnungen" einzuordnen.
</t>
        </r>
      </text>
    </comment>
    <comment ref="B5" authorId="1" shapeId="0" xr:uid="{00000000-0006-0000-0500-000004000000}">
      <text>
        <r>
          <rPr>
            <b/>
            <sz val="8"/>
            <color indexed="81"/>
            <rFont val="Tahoma"/>
            <family val="2"/>
          </rPr>
          <t>Gemeinden/Gemeindeverbände</t>
        </r>
        <r>
          <rPr>
            <sz val="8"/>
            <color indexed="81"/>
            <rFont val="Tahoma"/>
            <family val="2"/>
          </rPr>
          <t xml:space="preserve">
Gemeinden (kreisfreie Städte, kreisangehörige Gemeinden), Gemeindeverbände (Ämter/Amstverwaltungen, Samtgemeinden, Verbandsgemeinden, Landkreise), Bezirksverbände (Bezirke, Landeswohlfahrtsverbände, Landschaftsverbände)
</t>
        </r>
      </text>
    </comment>
    <comment ref="B6" authorId="1" shapeId="0" xr:uid="{00000000-0006-0000-0500-000005000000}">
      <text>
        <r>
          <rPr>
            <b/>
            <sz val="8"/>
            <color indexed="81"/>
            <rFont val="Tahoma"/>
            <family val="2"/>
          </rPr>
          <t>Zweckverbände und dergleichen</t>
        </r>
        <r>
          <rPr>
            <sz val="8"/>
            <color indexed="81"/>
            <rFont val="Tahoma"/>
            <family val="2"/>
          </rPr>
          <t xml:space="preserve">
Verbände und sonstige Organisationen in öffentlich rechtlicher Form, die kommunale Aufgaben erfüllen und mindestens eine Gemeinde oder einen Gemeindeverband zum Mitglied haben.
Hierzu gehören
– Zweckverbände nach den Zweckverbandsgesetzen (ausgenommen Sparkassenverbände),
– sondergesetzliche Verbände (z. B. Schulverbände gemäß den Schulgesetzen der Länder),
– Nachbarschaftsverbände,
– wasserwirtschaftliche Verbände, Bodenverbände,
– Regionalverbände,
– regionale Planungsverbände,
– Planungsverbände nach dem Bundesbaugesetz,
– Gemeindeverwaltungsverbände,
– Wasserversorgungs-/Abwasserbeseitigungsverbände,
– Verwaltungsgemeinschaften in Bayern,
– grenzüberschreitende Zweckverbände mit Sitz in Deutschland und
– sonstige Verbände und Organisationen mit kommunaler Aufgabenerfüllung.</t>
        </r>
      </text>
    </comment>
    <comment ref="B7" authorId="1" shapeId="0" xr:uid="{00000000-0006-0000-0500-000006000000}">
      <text>
        <r>
          <rPr>
            <b/>
            <sz val="8"/>
            <color indexed="81"/>
            <rFont val="Tahoma"/>
            <family val="2"/>
          </rPr>
          <t xml:space="preserve">Gesetzliche Sozialversicherung
</t>
        </r>
        <r>
          <rPr>
            <sz val="8"/>
            <color indexed="81"/>
            <rFont val="Tahoma"/>
            <family val="2"/>
          </rPr>
          <t>Träger der gesetzlichen:
– Krankenversicherung
– Pflegeversicherung
– Unfallversicherung
– Rentenversicherung
– Arbeitslosenversicherung (Bundesagentur für Arbeit)
sowie
– Sozialversicherung für Landwirtschaft, Forsten und Gartenbau
– Deutsche Rentenversicherung Knappschaft-Bahn-See
Kommunale Versorgungskassen und -verbände sowie Träger der öffentlichen Zusatzversorgung sind unter "Sonstige öffentliche Sonderrechnungen" einzuordnen.</t>
        </r>
      </text>
    </comment>
    <comment ref="B8" authorId="1" shapeId="0" xr:uid="{00000000-0006-0000-0500-000007000000}">
      <text>
        <r>
          <rPr>
            <b/>
            <sz val="8"/>
            <color indexed="81"/>
            <rFont val="Tahoma"/>
            <family val="2"/>
          </rPr>
          <t xml:space="preserve">Verbunden Unternehmen, Beteiligungen und Sondervermögen
</t>
        </r>
        <r>
          <rPr>
            <sz val="8"/>
            <color indexed="81"/>
            <rFont val="Tahoma"/>
            <family val="2"/>
          </rPr>
          <t xml:space="preserve">Zahlungsbeziehungen mit öffentlichen Fonds, Einrichtungen und Unternehmen mit Sonderrechnung oder in rechtlich selbstständiger Form, bei denen die Berichtseinheit </t>
        </r>
        <r>
          <rPr>
            <b/>
            <sz val="8"/>
            <color indexed="81"/>
            <rFont val="Tahoma"/>
            <family val="2"/>
          </rPr>
          <t xml:space="preserve">selber </t>
        </r>
        <r>
          <rPr>
            <sz val="8"/>
            <color indexed="81"/>
            <rFont val="Tahoma"/>
            <family val="2"/>
          </rPr>
          <t xml:space="preserve">Mitglied, Träger oder unmittelbarer beziehungsweise mittelbarer Anteilseigner ist und insgesamt mehr als 50 % der Anteile beziehungsweise der Stimmrechte besitzt.
Öffentliche Unternehmen im Sinne dieser Abgrenzung sind
– eigene Betriebe.
– Sondervermögen mit unternehmerischer Aufgabenstellung und eigener Wirtschafts- und Rechnungsführung.
– Unternehmen in der Rechtsform des öffentlichen Rechts.
– Unternehmen des privaten Rechts (z. B. AG, GmbH), wenn sie öffentlich bestimmt sind, d. h. wenn die eigene Körperschaft überwiegend, d. h. mit mehr als 50 v. H. am Nennkapital (Grund- oder Stammkapital) unmittelbar oder mittelbar (z. B. über eine Holding), beteiligt ist.
Öffentliche Einrichtungen im Sinne dieser Abgrenzung sind
– juristische Personen des öffentlichen Rechts, die keine Unternehmen sind.
– juristische Personen des privaten Rechts ohne unternehmerische Aufgabenstellung, wenn sie öffentlich bestimmt sind, d. h. wenn die eigene Körperschaft überwiegend, d. h. mit mehr als 50 v. H. am Nennkapital (Grund- oder Stammkapital) unmittelbar oder mittelbar (z. B. über eine Holding), beteiligt ist.
– juristische Personen des privaten Rechts in den Formen von Stiftungen und Vereinen sowie Gesellschaften des privaten Rechts, bei denen die eigene Körperschaft auf Grund der Satzung o. Ä. beherrschenden Einfluss ausübt.
Dazu zählen auch Versorgungsfonds/Versorgungsrücklagen.
Nicht dazu zählen Sparkassen und Landesbanken, Einheiten, bei denen die Kommune 50 % oder weniger an Anteilen beziehungsweise Stimmrechten besitzt sowie Unternehmensbestandteile mit Sitz im Ausland (ausländische Tochtergesellschaften).
</t>
        </r>
      </text>
    </comment>
    <comment ref="B9" authorId="1" shapeId="0" xr:uid="{00000000-0006-0000-0500-000008000000}">
      <text>
        <r>
          <rPr>
            <b/>
            <sz val="8"/>
            <color indexed="81"/>
            <rFont val="Tahoma"/>
            <family val="2"/>
          </rPr>
          <t>Sonstige öffentliche Sonderrechnungen</t>
        </r>
        <r>
          <rPr>
            <sz val="8"/>
            <color indexed="81"/>
            <rFont val="Tahoma"/>
            <family val="2"/>
          </rPr>
          <t xml:space="preserve">
Zahlungsbeziehungen mit Sondervermögen des Bundes und der Länder, mit öffentlichen Fonds, Einrichtungen und Unternehmen mit Sondervermögen/-rechnung oder in rechtlich selbstständiger Form, bei denen</t>
        </r>
        <r>
          <rPr>
            <b/>
            <sz val="8"/>
            <color indexed="81"/>
            <rFont val="Tahoma"/>
            <family val="2"/>
          </rPr>
          <t xml:space="preserve"> andere</t>
        </r>
        <r>
          <rPr>
            <sz val="8"/>
            <color indexed="81"/>
            <rFont val="Tahoma"/>
            <family val="2"/>
          </rPr>
          <t xml:space="preserve"> öffentliche Körperschaften (Bund, Länder, Gemeinden/Gemeindeverbände) oder die Sozialversicherung Mitglied, Träger oder unmittelbare beziehungsweise mittelbare Anteilseigner sind und diese insgesamt mehr als 50 % der Anteile beziehungsweise der Stimmrechte besitzen.
Öffentliche Unternehmen im Sinne dieser Abgrenzung sind
– Betriebe des Bundes und der Länder im Sinne des § 26 BHO / LHO.
– Sondervermögen mit unternehmerischer Aufgabenstellung und eigener Wirtschafts- und Rechnungsführung.
– Unternehmen in der Rechtsform einer juristischen Person des öffentlichen Rechts.
– Unternehmen des privaten Rechts (z. B. AG, GmbH), wenn Bund, Länder, Gemeinden/ Gemeindeverbände und Sozialversicherung überwiegend, d. h. mit mehr als 50 v. H. am Nennkapital (Grund- oder Stammkapital) unmittelbar oder mittelbar (z. B. über eine Holding), beteiligt sind.
Öffentliche Einrichtungen im Sinne dieser Abgrenzung sind
– juristische Personen des öffentlichen Rechts, die keine Unternehmen sind.
– juristische Personen des privaten Rechts ohne unternehmerische Aufgabenstellung, wenn Bund, Länder, Gemeinden/Gemeindeverbände und Sozialversicherung überwiegend, d. h. mit mehr als 50 v. H. am Nennkapital (Grund- und Stammkapital) unmittelbar oder mittelbar (z. B. über eine Holding), beteiligt sind.
– juristische Personen des privaten Rechts in der Form von Stiftungen und Vereinen sowie Gesellschaften des privaten Rechts, bei denen die öffentliche Hand auf Grund der Satzung o. Ä. beherrschenden Einfluss ausübt.
Dazu zählen auch kommunale Versorgungskassen und -verbände.
Nicht dazu zählen Einheiten, bei denen öffentliche Körperschaften oder die Sozialversicherung 50 % oder weniger an Anteilen beziehungsweise Stimmrechten besitzen sowie Sparkassen, Landesbanken, Wirtschafts- und Berufsvertretungen und Kirchen.</t>
        </r>
      </text>
    </comment>
    <comment ref="B10" authorId="1" shapeId="0" xr:uid="{00000000-0006-0000-0500-000009000000}">
      <text>
        <r>
          <rPr>
            <b/>
            <sz val="8"/>
            <color indexed="81"/>
            <rFont val="Tahoma"/>
            <family val="2"/>
          </rPr>
          <t xml:space="preserve">Kreditinstitute
</t>
        </r>
        <r>
          <rPr>
            <sz val="8"/>
            <color indexed="81"/>
            <rFont val="Tahoma"/>
            <family val="2"/>
          </rPr>
          <t>Kreditinstitute sind alle Institutionen im In- und Ausland, die finanzielle Mittlertätigkeiten ausüben und deren Geschäftstätigkeit darin besteht, Einlagen u. Ä. von juristischen und natürlichen Personen aufzunehmen, Kredite zu gewähren oder in Wertpapiere zu investieren.
Zu den Kreditinstituten zählen insbesondere:
– Sparkassen, Landesbanken
– Kreditanstalt für Wiederaufbau (KfW)
– Banken mit Sonderaufgaben (z. B. LfA Förderbank Bayern, NRW.BANK, Investitionsbank Schleswig-Holstein, Sächsische Aufbaubank – Förderbank –)
– Geschäftsbanken, Universalbanken
– Genossenschaftsbanken, Kreditgenossenschaften
– Spezialbanken (z. B. Merchant Banks, Emissionshäuser, Privatbanken)
– Bausparkassen
Nicht zu den Kreditinstituten zählen etwa Börsen sowie sonstige Finanzintermediäre.
Eine Liste aller Kreditinstitute finden Sie auf der Internetseite der Europäischen Zentralbank unter https://www.ecb.europa.eu/stats/money/mfi/general/html/daily_list-MID.en.html .</t>
        </r>
      </text>
    </comment>
    <comment ref="B11" authorId="1" shapeId="0" xr:uid="{00000000-0006-0000-0500-00000A000000}">
      <text>
        <r>
          <rPr>
            <b/>
            <sz val="8"/>
            <color indexed="81"/>
            <rFont val="Tahoma"/>
            <family val="2"/>
          </rPr>
          <t xml:space="preserve">Sonstiger inländischer Bereich
</t>
        </r>
        <r>
          <rPr>
            <sz val="8"/>
            <color indexed="81"/>
            <rFont val="Tahoma"/>
            <family val="2"/>
          </rPr>
          <t>Alle inländischen Unternehmen, die nicht öffentliche Unternehmen oder Kreditinstitute sind.
Dazu zählen auch:
– Erwerbs- und Wirtschaftsgenossenschaften
– rechtsfähige Vereine, Stiftungen
– nichtrechtsfähige Vereine, sonstige nichtrechtsfähige Personengemeinschaften
Eigene Beteiligungen, Beteiligungen anderer Gebietskörperschaften und/oder Beteiligungen der Sozialversicherung, deren Anteile beziehungsweise Stimmrechte insgesamt 50 % oder weniger betragen, sind hier auch einzubeziehen.
Natürliche und juristische Personen, die den bisher benannten Bereichen nicht zugeordnet wurden, insbesondere Organisationen ohne Erwerbscharakter (einschließlich deren Anstalten und Einrichtungen) in öffentlich-rechtlicher (Körperschaften, Anstalten, Stiftungen des öffentlichen Rechts) oder privat-rechtlicher (eingetragene Vereine, privatrechtliche Stiftungen, BGB-Gesellschaften) Rechtsform, soweit diese nicht als Unternehmen oder Teil eines Unternehmens zu betrachten sind, sind ebenfalls hier zuzuordnen.
Hierzu gehören
– Kirchen, Orden, religiöse und weltanschauliche Vereinigungen,
– Organisationen der Freien Wohlfahrtspflege,
– Organisationen in den Bereichen Erziehung, Wissenschaft und Kultur, Sport- und Jugendpflege,
– Arbeitgeberverbände, Berufsorganisationen,
– Wirtschaftsverbände und öffentlich-rechtliche Wirtschafts- und Berufsvertretungen,
– Gewerkschaften und
– politische Parteien.</t>
        </r>
      </text>
    </comment>
    <comment ref="B12" authorId="1" shapeId="0" xr:uid="{00000000-0006-0000-0500-00000B000000}">
      <text>
        <r>
          <rPr>
            <b/>
            <sz val="8"/>
            <color indexed="81"/>
            <rFont val="Tahoma"/>
            <family val="2"/>
          </rPr>
          <t>Sonstiger ausländischer Bereich</t>
        </r>
        <r>
          <rPr>
            <sz val="8"/>
            <color indexed="81"/>
            <rFont val="Tahoma"/>
            <family val="2"/>
          </rPr>
          <t xml:space="preserve">
Natürliche und juristische Personen des Auslandes, soweit sie nicht zu den Kreditinstituten zählen, sind unter anderem auch:
– europäische Gemeinden
– internationale Organisationen, Einrichtungen der Europäischen Union
– Unternehmensbestandteile mit Sitz im Ausland (ausländische Tochtergesellschaften)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Hohmann, Kai (H33)</author>
    <author>Wellenbrock, Sara</author>
    <author>Scharfe-S</author>
  </authors>
  <commentList>
    <comment ref="A5" authorId="0" shapeId="0" xr:uid="{B2A312B1-BF62-437D-B40A-B8BD2F5DD464}">
      <text>
        <r>
          <rPr>
            <b/>
            <sz val="8"/>
            <color indexed="81"/>
            <rFont val="Tahoma"/>
            <family val="2"/>
          </rPr>
          <t xml:space="preserve">Bezogen auf die Schulden beim nicht-öffentlichen Bereich (in Euro)
</t>
        </r>
        <r>
          <rPr>
            <sz val="8"/>
            <color indexed="81"/>
            <rFont val="Tahoma"/>
            <family val="2"/>
          </rPr>
          <t>Dieser Wert wird automatisch aus der Summe der Kassenkredite und Kredite beim nicht-öffentlichen Bereich sowie den Wertpapierschulden gebildet und ist Bezugsgröße für die Berechnung der durchschnittlichen Restlaufzeit (in Tagen).</t>
        </r>
      </text>
    </comment>
    <comment ref="A6" authorId="0" shapeId="0" xr:uid="{C87C54AD-FF52-4C6D-8178-C21F68298F87}">
      <text>
        <r>
          <rPr>
            <b/>
            <sz val="8"/>
            <color indexed="81"/>
            <rFont val="Tahoma"/>
            <family val="2"/>
          </rPr>
          <t>Durchschnittliche Restlaufzeit (in Tagen)</t>
        </r>
        <r>
          <rPr>
            <b/>
            <sz val="9"/>
            <color indexed="81"/>
            <rFont val="Segoe UI"/>
            <family val="2"/>
          </rPr>
          <t xml:space="preserve">
</t>
        </r>
        <r>
          <rPr>
            <sz val="8"/>
            <color indexed="81"/>
            <rFont val="Tahoma"/>
            <family val="2"/>
          </rPr>
          <t xml:space="preserve">Die durchschnittliche Restlaufzeit (in Tagen) der Schulden beim nicht-öffentlichen Bereich für ein Berichtsjahr wird für das Jahresende (31. Dezember) berechnet. Sie wird aus den einzelnen Restlaufzeiten für jede Wertpapieremission, jedes Schuldscheindarlehen und jeden Kredit beziehungsweise Kassenkredit beim nicht-öffentlichen Bereich ermittelt. Die Restlaufzeit entspricht der Differenz in Tagen zwischen dem Datum der letzten Fälligkeit und dem Jahresende des Berichtsjahres. 
</t>
        </r>
        <r>
          <rPr>
            <b/>
            <sz val="8"/>
            <color indexed="81"/>
            <rFont val="Tahoma"/>
            <family val="2"/>
          </rPr>
          <t xml:space="preserve">
Schulden, die täglich fällig werden (können) oder kein festgelegtes Laufzeitende haben, sind bei der Berechnung mit einer Restlaufzeit von null Tagen – bezogen auf den Stichtag 31.12. des aktuellen Berichtsjahres –anzusetzen. </t>
        </r>
        <r>
          <rPr>
            <sz val="8"/>
            <color indexed="81"/>
            <rFont val="Tahoma"/>
            <family val="2"/>
          </rPr>
          <t xml:space="preserve">Das betrifft z. B. Kontokorrentkredite.
Nähere Informationen sowie die Berechnungsweise der durchschnittlichen Restlaufzeit (in Tagen) sind dem im IDEV-Formular eingebetteten </t>
        </r>
        <r>
          <rPr>
            <b/>
            <sz val="8"/>
            <color indexed="81"/>
            <rFont val="Tahoma"/>
            <family val="2"/>
          </rPr>
          <t>Merkblatt „Durchschnittliche Restlaufzeit“</t>
        </r>
        <r>
          <rPr>
            <sz val="8"/>
            <color indexed="81"/>
            <rFont val="Tahoma"/>
            <family val="2"/>
          </rPr>
          <t xml:space="preserve"> oder der Excel-Datei beziehungsweise der Datei „Ausfüllhilfe“ zu entnehmen.
</t>
        </r>
      </text>
    </comment>
    <comment ref="A8" authorId="0" shapeId="0" xr:uid="{8DD2972C-4EAC-42DD-81BD-7DAF64AB4638}">
      <text>
        <r>
          <rPr>
            <b/>
            <sz val="8"/>
            <color indexed="81"/>
            <rFont val="Tahoma"/>
            <family val="2"/>
          </rPr>
          <t>Ausfüllhilfe zur Berechnung des Merkmals "Durchschnittliche Restlaufzeit (in Tagen)" (Code P8909)</t>
        </r>
        <r>
          <rPr>
            <sz val="8"/>
            <color indexed="81"/>
            <rFont val="Tahoma"/>
            <family val="2"/>
          </rPr>
          <t xml:space="preserve">
Diese Ausfüllhilfe sowie Ihre Daten nach dem Erzeugen der CSV-Datei für den Import in IDEV sind nur von Ihnen einsehbar und bleiben somit geheim!
Ausschließlich der automatisch berechnete Wert für die "Durchschnittliche Restlaufzeit (in Tagen)" (P8909) fließt in Zelle "C6" ein.</t>
        </r>
      </text>
    </comment>
    <comment ref="A9" authorId="1" shapeId="0" xr:uid="{2B4AF36F-3B5C-4180-A5A0-CC666B5D5C57}">
      <text>
        <r>
          <rPr>
            <b/>
            <sz val="8"/>
            <color indexed="81"/>
            <rFont val="Tahoma"/>
            <family val="2"/>
          </rPr>
          <t>Nachweis der einzelnen Schuldenpositionen beim nicht-öffentlichen Bereich</t>
        </r>
        <r>
          <rPr>
            <sz val="8"/>
            <color indexed="81"/>
            <rFont val="Tahoma"/>
            <family val="2"/>
          </rPr>
          <t xml:space="preserve">
Bitte tragen Sie zur Berechnung der durchschnittlichen Restlaufzeit (in Tagen) einzeln alle Kassenkredite und Kredite beim nicht-öffentlichen Bereich sowie Wertpapierschulden mit ihrer jeweiligen Fälligkeit sowie den jeweiligen Restbetrag zum Erhebungsstichtag (siehe Zelle E8) ein.</t>
        </r>
        <r>
          <rPr>
            <sz val="9"/>
            <color indexed="81"/>
            <rFont val="Segoe UI"/>
            <family val="2"/>
          </rPr>
          <t xml:space="preserve">
</t>
        </r>
      </text>
    </comment>
    <comment ref="B9" authorId="0" shapeId="0" xr:uid="{46D5FA3E-292F-41E7-97CD-1B2373FC22AB}">
      <text>
        <r>
          <rPr>
            <b/>
            <sz val="8"/>
            <color indexed="81"/>
            <rFont val="Tahoma"/>
            <family val="2"/>
          </rPr>
          <t xml:space="preserve">Datum der letzten Fälligkeit
</t>
        </r>
        <r>
          <rPr>
            <sz val="8"/>
            <color indexed="81"/>
            <rFont val="Tahoma"/>
            <family val="2"/>
          </rPr>
          <t>Bitte tragen Sie hier das Datum der letzten Fälligkeit im Format tt.mm.jjjj ein.</t>
        </r>
      </text>
    </comment>
    <comment ref="C9" authorId="0" shapeId="0" xr:uid="{18801D10-BE0A-40BC-85F8-3DF0315B4423}">
      <text>
        <r>
          <rPr>
            <b/>
            <sz val="8"/>
            <color indexed="81"/>
            <rFont val="Tahoma"/>
            <family val="2"/>
          </rPr>
          <t xml:space="preserve">Restbetrag am Stichtag
</t>
        </r>
        <r>
          <rPr>
            <sz val="8"/>
            <color indexed="81"/>
            <rFont val="Tahoma"/>
            <family val="2"/>
          </rPr>
          <t>Bitte tragen Sie hier den Restbetrag der Schulden, der am Stichtag (Zelle E8) noch besteht, in vollen Euro ein.</t>
        </r>
      </text>
    </comment>
    <comment ref="D9" authorId="0" shapeId="0" xr:uid="{52211CF8-A993-41DA-AABC-2C267AE18E21}">
      <text>
        <r>
          <rPr>
            <b/>
            <sz val="8"/>
            <color indexed="81"/>
            <rFont val="Tahoma"/>
            <family val="2"/>
          </rPr>
          <t xml:space="preserve">Restlaufzeit in Tagen
</t>
        </r>
        <r>
          <rPr>
            <sz val="8"/>
            <color indexed="81"/>
            <rFont val="Tahoma"/>
            <family val="2"/>
          </rPr>
          <t>Es wird automatisch die Differenz in Tagen zwischen dem Datum der letzten Fälligkeit (Spalte B) und dem Stichtag der Erhebung (Zelle E 8) berechnet.</t>
        </r>
      </text>
    </comment>
    <comment ref="E9" authorId="0" shapeId="0" xr:uid="{4EE24421-31C9-45B8-92B1-7CE020BC30AC}">
      <text>
        <r>
          <rPr>
            <b/>
            <sz val="8"/>
            <color indexed="81"/>
            <rFont val="Tahoma"/>
            <family val="2"/>
          </rPr>
          <t xml:space="preserve">Restlaufzeit x Restbetrag
</t>
        </r>
        <r>
          <rPr>
            <sz val="8"/>
            <color indexed="81"/>
            <rFont val="Tahoma"/>
            <family val="2"/>
          </rPr>
          <t>Es wird automatisch die Restlaufzeit in Tagen (Spalte D) mit dem Restbetrag am Stichtag (Spalte C) multipliziert, um die Schulden für die Berechnung der durchschnittlichen Restlaufzeit (in Tagen) gewichten zu können.</t>
        </r>
      </text>
    </comment>
    <comment ref="A17" authorId="0" shapeId="0" xr:uid="{19429005-ADDB-4014-82E8-DA5B82B6CE36}">
      <text>
        <r>
          <rPr>
            <sz val="8"/>
            <color indexed="81"/>
            <rFont val="Tahoma"/>
            <family val="2"/>
          </rPr>
          <t>Sollten Sie noch mehr Zeilen für die Eingabe einzelner Schuldenpositionen benötigen, fügen Sie bitte neue Zeilen oberhalb dieser Zeile ein und kopieren die Formeln der grau unterlegten Zellen in die neuen Zeilen.</t>
        </r>
        <r>
          <rPr>
            <sz val="9"/>
            <color indexed="81"/>
            <rFont val="Segoe UI"/>
            <family val="2"/>
          </rPr>
          <t xml:space="preserve">
</t>
        </r>
      </text>
    </comment>
    <comment ref="B18" authorId="2" shapeId="0" xr:uid="{15B5C933-AE04-41B3-A2F2-2E1999D68B25}">
      <text>
        <r>
          <rPr>
            <b/>
            <sz val="8"/>
            <color indexed="81"/>
            <rFont val="Tahoma"/>
            <family val="2"/>
          </rPr>
          <t xml:space="preserve">Plausibilitätskontrolle:
</t>
        </r>
        <r>
          <rPr>
            <sz val="8"/>
            <color indexed="81"/>
            <rFont val="Tahoma"/>
            <family val="2"/>
          </rPr>
          <t>Es wird geprüft, ob die ermittelte "Summe Schulden" der Spalte C mit dem Wert der Zelle "C5" (Bezogen auf die Schulden beim nicht-öffentlichen Bereich) übereinstimmt.</t>
        </r>
      </text>
    </comment>
    <comment ref="E20" authorId="1" shapeId="0" xr:uid="{48385B7A-0E98-4701-A7BC-029EE9D406CF}">
      <text>
        <r>
          <rPr>
            <b/>
            <sz val="8"/>
            <color indexed="81"/>
            <rFont val="Tahoma"/>
            <family val="2"/>
          </rPr>
          <t xml:space="preserve">Durchschnittliche Restlaufzeit (in Tagen)
</t>
        </r>
        <r>
          <rPr>
            <sz val="8"/>
            <color indexed="81"/>
            <rFont val="Tahoma"/>
            <family val="2"/>
          </rPr>
          <t>Es erfolgt eine automatische Eintragung des automatisch berechneten Wertes in die Zelle "C6" (Code P8909)</t>
        </r>
        <r>
          <rPr>
            <sz val="9"/>
            <color indexed="81"/>
            <rFont val="Segoe UI"/>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Scharfe-S</author>
    <author>Gauss-L</author>
  </authors>
  <commentList>
    <comment ref="A2" authorId="0" shapeId="0" xr:uid="{00000000-0006-0000-0600-000001000000}">
      <text>
        <r>
          <rPr>
            <b/>
            <sz val="8"/>
            <color indexed="81"/>
            <rFont val="Tahoma"/>
            <family val="2"/>
          </rPr>
          <t>Fälligkeiten</t>
        </r>
        <r>
          <rPr>
            <sz val="8"/>
            <color indexed="81"/>
            <rFont val="Tahoma"/>
            <family val="2"/>
          </rPr>
          <t xml:space="preserve">
Es sind die planmäßig fällig werdenden Tilgungen für die am Erhebungsstichtag bestehenden Schulden getrennt nach Kassenkrediten, Wertpapierschulden und Krediten jeweils beim nicht-öffentlichen Bereich, gegliedert nach den fünf folgenden Jahren und dem darüber hinausgehenden restlichen Zeitraum, anzugeben. Variabel verzinste Schuldarten sind im jeweiligen Rechnungsjahr als „darunter-Position“ anzugeben. Hierzu zählen auch Kreditvereinbarungen mit Derivaten. 
Der nicht-öffentliche Bereich umfasst:
– Kreditinstitute
– Sonstiger inländischer Bereich
– Sonstiger ausländischer Bereich 
</t>
        </r>
      </text>
    </comment>
    <comment ref="C2" authorId="0" shapeId="0" xr:uid="{00000000-0006-0000-0600-000002000000}">
      <text>
        <r>
          <rPr>
            <b/>
            <sz val="8"/>
            <color indexed="81"/>
            <rFont val="Tahoma"/>
            <family val="2"/>
          </rPr>
          <t xml:space="preserve">Plausibilitätskontrolle Fälligkeiten "Kassenkredite"
</t>
        </r>
        <r>
          <rPr>
            <sz val="8"/>
            <color indexed="81"/>
            <rFont val="Tahoma"/>
            <family val="2"/>
          </rPr>
          <t>Es wird geprüft, ob die jeweilige Darunter-Position kleiner oder gleich der Insgesamt-Position oben drüber ist.</t>
        </r>
      </text>
    </comment>
    <comment ref="F2" authorId="0" shapeId="0" xr:uid="{00000000-0006-0000-0600-000003000000}">
      <text>
        <r>
          <rPr>
            <b/>
            <sz val="8"/>
            <color indexed="81"/>
            <rFont val="Tahoma"/>
            <family val="2"/>
          </rPr>
          <t xml:space="preserve">Plausibilitätskontrolle Fälligkeiten "Wertpapierschulden"
</t>
        </r>
        <r>
          <rPr>
            <sz val="8"/>
            <color indexed="81"/>
            <rFont val="Tahoma"/>
            <family val="2"/>
          </rPr>
          <t>Es wird geprüft, ob die jeweilige Darunter-Position kleiner oder gleich der Insgesamt-Position oben drüber ist.</t>
        </r>
      </text>
    </comment>
    <comment ref="I2" authorId="0" shapeId="0" xr:uid="{00000000-0006-0000-0600-000004000000}">
      <text>
        <r>
          <rPr>
            <b/>
            <sz val="8"/>
            <color indexed="81"/>
            <rFont val="Tahoma"/>
            <family val="2"/>
          </rPr>
          <t xml:space="preserve">Plausibilitätskontrolle Fälligkeiten "Kredite"
</t>
        </r>
        <r>
          <rPr>
            <sz val="8"/>
            <color indexed="81"/>
            <rFont val="Tahoma"/>
            <family val="2"/>
          </rPr>
          <t>Es wird geprüft, ob die jeweilige Darunter-Position kleiner oder gleich der Insgesamt-Position oben drüber ist.</t>
        </r>
      </text>
    </comment>
    <comment ref="C17" authorId="1" shapeId="0" xr:uid="{00000000-0006-0000-0600-000005000000}">
      <text>
        <r>
          <rPr>
            <b/>
            <sz val="8"/>
            <color indexed="81"/>
            <rFont val="Tahoma"/>
            <family val="2"/>
          </rPr>
          <t xml:space="preserve">Plausibilitätskontrolle:
    </t>
        </r>
        <r>
          <rPr>
            <sz val="8"/>
            <color indexed="81"/>
            <rFont val="Tahoma"/>
            <family val="2"/>
          </rPr>
          <t>Arbeitsblatt "Kassenkredite": Summe (H24:H38)</t>
        </r>
        <r>
          <rPr>
            <b/>
            <sz val="8"/>
            <color indexed="81"/>
            <rFont val="Tahoma"/>
            <family val="2"/>
          </rPr>
          <t xml:space="preserve">
</t>
        </r>
        <r>
          <rPr>
            <sz val="8"/>
            <color indexed="81"/>
            <rFont val="Tahoma"/>
            <family val="2"/>
          </rPr>
          <t>= Fälligkeiten Summe (E17)</t>
        </r>
      </text>
    </comment>
    <comment ref="F17" authorId="1" shapeId="0" xr:uid="{00000000-0006-0000-0600-000006000000}">
      <text>
        <r>
          <rPr>
            <b/>
            <sz val="8"/>
            <color indexed="81"/>
            <rFont val="Tahoma"/>
            <family val="2"/>
          </rPr>
          <t xml:space="preserve">Plausibilitätskontrolle:
    </t>
        </r>
        <r>
          <rPr>
            <sz val="8"/>
            <color indexed="81"/>
            <rFont val="Tahoma"/>
            <family val="2"/>
          </rPr>
          <t>Arbeitsblatt "Wertpapiere": Zelle "P15"</t>
        </r>
        <r>
          <rPr>
            <b/>
            <sz val="8"/>
            <color indexed="81"/>
            <rFont val="Tahoma"/>
            <family val="2"/>
          </rPr>
          <t xml:space="preserve">
</t>
        </r>
        <r>
          <rPr>
            <sz val="8"/>
            <color indexed="81"/>
            <rFont val="Tahoma"/>
            <family val="2"/>
          </rPr>
          <t>= Fälligkeiten Summe (H17)</t>
        </r>
      </text>
    </comment>
    <comment ref="I17" authorId="1" shapeId="0" xr:uid="{00000000-0006-0000-0600-000007000000}">
      <text>
        <r>
          <rPr>
            <b/>
            <sz val="8"/>
            <color indexed="81"/>
            <rFont val="Tahoma"/>
            <family val="2"/>
          </rPr>
          <t xml:space="preserve">Plausibilitätskontrolle:
    </t>
        </r>
        <r>
          <rPr>
            <sz val="8"/>
            <color indexed="81"/>
            <rFont val="Tahoma"/>
            <family val="2"/>
          </rPr>
          <t>Arbeitsblatt "Kredite": Summe (Q26:Q40)</t>
        </r>
        <r>
          <rPr>
            <b/>
            <sz val="8"/>
            <color indexed="81"/>
            <rFont val="Tahoma"/>
            <family val="2"/>
          </rPr>
          <t xml:space="preserve">
</t>
        </r>
        <r>
          <rPr>
            <sz val="8"/>
            <color indexed="81"/>
            <rFont val="Tahoma"/>
            <family val="2"/>
          </rPr>
          <t>= Fälligkeiten Summe (K17)</t>
        </r>
      </text>
    </comment>
    <comment ref="A21" authorId="0" shapeId="0" xr:uid="{00000000-0006-0000-0600-000008000000}">
      <text>
        <r>
          <rPr>
            <b/>
            <sz val="8"/>
            <color indexed="81"/>
            <rFont val="Tahoma"/>
            <family val="2"/>
          </rPr>
          <t xml:space="preserve">Bemerkungen
</t>
        </r>
        <r>
          <rPr>
            <sz val="8"/>
            <color indexed="81"/>
            <rFont val="Tahoma"/>
            <family val="2"/>
          </rPr>
          <t xml:space="preserve">Bitte beachten Sie, dass sich die Bemerkungen auf den gesamten Fragebogen beziehen.
Vielen Dank.
</t>
        </r>
      </text>
    </comment>
  </commentList>
</comments>
</file>

<file path=xl/sharedStrings.xml><?xml version="1.0" encoding="utf-8"?>
<sst xmlns="http://schemas.openxmlformats.org/spreadsheetml/2006/main" count="723" uniqueCount="547">
  <si>
    <t>Code</t>
  </si>
  <si>
    <t>bei Ländern</t>
  </si>
  <si>
    <t>bei Gemeinden/Gemeindeverbänden</t>
  </si>
  <si>
    <t>bei Zweckverbänden und dergleichen</t>
  </si>
  <si>
    <t>bei Kreditinstituten</t>
  </si>
  <si>
    <t>Euro-Währung</t>
  </si>
  <si>
    <t>Fremdwährung</t>
  </si>
  <si>
    <t>bei sonstigen öffentlichen Sonderrechnungen</t>
  </si>
  <si>
    <t>P1999</t>
  </si>
  <si>
    <t>P1009</t>
  </si>
  <si>
    <t>P1019</t>
  </si>
  <si>
    <t>P1029</t>
  </si>
  <si>
    <t>P1039</t>
  </si>
  <si>
    <t>P1049</t>
  </si>
  <si>
    <t>P1059</t>
  </si>
  <si>
    <t>P1069</t>
  </si>
  <si>
    <t>P1079</t>
  </si>
  <si>
    <t>P1089</t>
  </si>
  <si>
    <t>P1099</t>
  </si>
  <si>
    <t>P1109</t>
  </si>
  <si>
    <t>P1119</t>
  </si>
  <si>
    <t>Geldmarktpapiere</t>
  </si>
  <si>
    <t>P2020</t>
  </si>
  <si>
    <t>P2030</t>
  </si>
  <si>
    <t>P2040</t>
  </si>
  <si>
    <t>P2050</t>
  </si>
  <si>
    <t>P2140</t>
  </si>
  <si>
    <t>P2150</t>
  </si>
  <si>
    <t>P2160</t>
  </si>
  <si>
    <t>P2990</t>
  </si>
  <si>
    <t>P2022</t>
  </si>
  <si>
    <t>P2021</t>
  </si>
  <si>
    <t>P2031</t>
  </si>
  <si>
    <t>P2041</t>
  </si>
  <si>
    <t>P2051</t>
  </si>
  <si>
    <t>P2141</t>
  </si>
  <si>
    <t>P2151</t>
  </si>
  <si>
    <t>P2161</t>
  </si>
  <si>
    <t>P2991</t>
  </si>
  <si>
    <t>P2032</t>
  </si>
  <si>
    <t>P2042</t>
  </si>
  <si>
    <t>P2052</t>
  </si>
  <si>
    <t>P2142</t>
  </si>
  <si>
    <t>P2152</t>
  </si>
  <si>
    <t>P2162</t>
  </si>
  <si>
    <t>P2992</t>
  </si>
  <si>
    <t>P2029</t>
  </si>
  <si>
    <t>P2039</t>
  </si>
  <si>
    <t>P2049</t>
  </si>
  <si>
    <t>P2059</t>
  </si>
  <si>
    <t>P2149</t>
  </si>
  <si>
    <t>P2159</t>
  </si>
  <si>
    <t>P2169</t>
  </si>
  <si>
    <t>P2999</t>
  </si>
  <si>
    <t>Laufzeit bis einschl. 1 Jahr</t>
  </si>
  <si>
    <t>P3000</t>
  </si>
  <si>
    <t>P3010</t>
  </si>
  <si>
    <t>P3020</t>
  </si>
  <si>
    <t>P3030</t>
  </si>
  <si>
    <t>P3040</t>
  </si>
  <si>
    <t>P3050</t>
  </si>
  <si>
    <t>P3060</t>
  </si>
  <si>
    <t>P3070</t>
  </si>
  <si>
    <t>P3080</t>
  </si>
  <si>
    <t>P3090</t>
  </si>
  <si>
    <t>P3100</t>
  </si>
  <si>
    <t>P3110</t>
  </si>
  <si>
    <t>P3120</t>
  </si>
  <si>
    <t>P3130</t>
  </si>
  <si>
    <t>P3140</t>
  </si>
  <si>
    <t>P3150</t>
  </si>
  <si>
    <t>P3160</t>
  </si>
  <si>
    <t>P3170</t>
  </si>
  <si>
    <t>P3180</t>
  </si>
  <si>
    <t>P3190</t>
  </si>
  <si>
    <t>P3200</t>
  </si>
  <si>
    <t>P3210</t>
  </si>
  <si>
    <t>P3220</t>
  </si>
  <si>
    <t>P3230</t>
  </si>
  <si>
    <t>P3240</t>
  </si>
  <si>
    <t>P3250</t>
  </si>
  <si>
    <t>P3260</t>
  </si>
  <si>
    <t>P3270</t>
  </si>
  <si>
    <t>P3280</t>
  </si>
  <si>
    <t>P3290</t>
  </si>
  <si>
    <t>P3300</t>
  </si>
  <si>
    <t>P3310</t>
  </si>
  <si>
    <t>P3320</t>
  </si>
  <si>
    <t>P3330</t>
  </si>
  <si>
    <t>P3340</t>
  </si>
  <si>
    <t>P3350</t>
  </si>
  <si>
    <t>P3990</t>
  </si>
  <si>
    <t>P3001</t>
  </si>
  <si>
    <t>P3011</t>
  </si>
  <si>
    <t>P3021</t>
  </si>
  <si>
    <t>P3031</t>
  </si>
  <si>
    <t>P3041</t>
  </si>
  <si>
    <t>P3051</t>
  </si>
  <si>
    <t>P3061</t>
  </si>
  <si>
    <t>P3071</t>
  </si>
  <si>
    <t>P3081</t>
  </si>
  <si>
    <t>P3091</t>
  </si>
  <si>
    <t>P3101</t>
  </si>
  <si>
    <t>P3111</t>
  </si>
  <si>
    <t>P3121</t>
  </si>
  <si>
    <t>P3131</t>
  </si>
  <si>
    <t>P3141</t>
  </si>
  <si>
    <t>P3151</t>
  </si>
  <si>
    <t>P3161</t>
  </si>
  <si>
    <t>P3171</t>
  </si>
  <si>
    <t>P3181</t>
  </si>
  <si>
    <t>P3191</t>
  </si>
  <si>
    <t>P3201</t>
  </si>
  <si>
    <t>P3211</t>
  </si>
  <si>
    <t>P3221</t>
  </si>
  <si>
    <t>P3231</t>
  </si>
  <si>
    <t>P3241</t>
  </si>
  <si>
    <t>P3251</t>
  </si>
  <si>
    <t>P3261</t>
  </si>
  <si>
    <t>P3271</t>
  </si>
  <si>
    <t>P3281</t>
  </si>
  <si>
    <t>P3291</t>
  </si>
  <si>
    <t>P3301</t>
  </si>
  <si>
    <t>P3311</t>
  </si>
  <si>
    <t>P3321</t>
  </si>
  <si>
    <t>P3331</t>
  </si>
  <si>
    <t>P3341</t>
  </si>
  <si>
    <t>P3351</t>
  </si>
  <si>
    <t>P3991</t>
  </si>
  <si>
    <t>P3002</t>
  </si>
  <si>
    <t>P3012</t>
  </si>
  <si>
    <t>P3022</t>
  </si>
  <si>
    <t>P3032</t>
  </si>
  <si>
    <t>P3042</t>
  </si>
  <si>
    <t>P3052</t>
  </si>
  <si>
    <t>P3062</t>
  </si>
  <si>
    <t>P3072</t>
  </si>
  <si>
    <t>P3082</t>
  </si>
  <si>
    <t>P3092</t>
  </si>
  <si>
    <t>P3102</t>
  </si>
  <si>
    <t>P3112</t>
  </si>
  <si>
    <t>P3122</t>
  </si>
  <si>
    <t>P3132</t>
  </si>
  <si>
    <t>P3142</t>
  </si>
  <si>
    <t>P3152</t>
  </si>
  <si>
    <t>P3162</t>
  </si>
  <si>
    <t>P3172</t>
  </si>
  <si>
    <t>P3182</t>
  </si>
  <si>
    <t>P3192</t>
  </si>
  <si>
    <t>P3202</t>
  </si>
  <si>
    <t>P3212</t>
  </si>
  <si>
    <t>P3222</t>
  </si>
  <si>
    <t>P3232</t>
  </si>
  <si>
    <t>P3242</t>
  </si>
  <si>
    <t>P3252</t>
  </si>
  <si>
    <t>P3262</t>
  </si>
  <si>
    <t>P3272</t>
  </si>
  <si>
    <t>P3282</t>
  </si>
  <si>
    <t>P3292</t>
  </si>
  <si>
    <t>P3302</t>
  </si>
  <si>
    <t>P3312</t>
  </si>
  <si>
    <t>P3322</t>
  </si>
  <si>
    <t>P3332</t>
  </si>
  <si>
    <t>P3342</t>
  </si>
  <si>
    <t>P3352</t>
  </si>
  <si>
    <t>P3992</t>
  </si>
  <si>
    <t>P3009</t>
  </si>
  <si>
    <t>P3019</t>
  </si>
  <si>
    <t>P3029</t>
  </si>
  <si>
    <t>P3039</t>
  </si>
  <si>
    <t>P3049</t>
  </si>
  <si>
    <t>P3059</t>
  </si>
  <si>
    <t>P3069</t>
  </si>
  <si>
    <t>P3079</t>
  </si>
  <si>
    <t>P3089</t>
  </si>
  <si>
    <t>P3099</t>
  </si>
  <si>
    <t>P3109</t>
  </si>
  <si>
    <t>P3119</t>
  </si>
  <si>
    <t>P3129</t>
  </si>
  <si>
    <t>P3139</t>
  </si>
  <si>
    <t>P3149</t>
  </si>
  <si>
    <t>P3159</t>
  </si>
  <si>
    <t>P3169</t>
  </si>
  <si>
    <t>P3179</t>
  </si>
  <si>
    <t>P3189</t>
  </si>
  <si>
    <t>P3199</t>
  </si>
  <si>
    <t>P3209</t>
  </si>
  <si>
    <t>P3219</t>
  </si>
  <si>
    <t>P3229</t>
  </si>
  <si>
    <t>P3239</t>
  </si>
  <si>
    <t>P3249</t>
  </si>
  <si>
    <t>P3259</t>
  </si>
  <si>
    <t>P3269</t>
  </si>
  <si>
    <t>P3279</t>
  </si>
  <si>
    <t>P3289</t>
  </si>
  <si>
    <t>P3299</t>
  </si>
  <si>
    <t>P3309</t>
  </si>
  <si>
    <t>P3319</t>
  </si>
  <si>
    <t>P3329</t>
  </si>
  <si>
    <t>P3339</t>
  </si>
  <si>
    <t>P3349</t>
  </si>
  <si>
    <t>P3359</t>
  </si>
  <si>
    <t>P3999</t>
  </si>
  <si>
    <t>Kreditähnliche Rechtsgeschäfte</t>
  </si>
  <si>
    <t>Hypothekenschulden</t>
  </si>
  <si>
    <t>Grundschulden</t>
  </si>
  <si>
    <t>Rentenschulden</t>
  </si>
  <si>
    <t>P6009</t>
  </si>
  <si>
    <t>P6010</t>
  </si>
  <si>
    <t>insgesamt</t>
  </si>
  <si>
    <t>darunter: variabel verzinst</t>
  </si>
  <si>
    <t>P7999</t>
  </si>
  <si>
    <t xml:space="preserve">beim Bund                                                                            </t>
  </si>
  <si>
    <t>Finanzierungsleasing</t>
  </si>
  <si>
    <t>P9999</t>
  </si>
  <si>
    <t>P2023</t>
  </si>
  <si>
    <t>P2024</t>
  </si>
  <si>
    <t>P2033</t>
  </si>
  <si>
    <t>P2034</t>
  </si>
  <si>
    <t>P2043</t>
  </si>
  <si>
    <t>P2053</t>
  </si>
  <si>
    <t>P2143</t>
  </si>
  <si>
    <t>P2153</t>
  </si>
  <si>
    <t>P2163</t>
  </si>
  <si>
    <t>P2993</t>
  </si>
  <si>
    <t>P2044</t>
  </si>
  <si>
    <t>P2054</t>
  </si>
  <si>
    <t>P2144</t>
  </si>
  <si>
    <t>P2154</t>
  </si>
  <si>
    <t>P2164</t>
  </si>
  <si>
    <t>P2994</t>
  </si>
  <si>
    <t>beim sonstigen inländischen Bereich</t>
  </si>
  <si>
    <t>beim sonstigen ausländischen Bereich</t>
  </si>
  <si>
    <t>Laufzeit mehr als 5 Jahre</t>
  </si>
  <si>
    <t>Summe</t>
  </si>
  <si>
    <t>Bemerkungen</t>
  </si>
  <si>
    <t>Laufzeit über 1 Jahr bis einschl. 5 Jahre</t>
  </si>
  <si>
    <t xml:space="preserve">Summe </t>
  </si>
  <si>
    <t>Plausi-bilitäts-kontrolle</t>
  </si>
  <si>
    <t>P5000</t>
  </si>
  <si>
    <t>P6000</t>
  </si>
  <si>
    <t>P6020</t>
  </si>
  <si>
    <t>P6030</t>
  </si>
  <si>
    <t>P6040</t>
  </si>
  <si>
    <t>P6990</t>
  </si>
  <si>
    <t>P7990</t>
  </si>
  <si>
    <t>P5009</t>
  </si>
  <si>
    <t>P6019</t>
  </si>
  <si>
    <t>P6029</t>
  </si>
  <si>
    <t>P6039</t>
  </si>
  <si>
    <t>P6049</t>
  </si>
  <si>
    <t>P6999</t>
  </si>
  <si>
    <t>Excel-Erhebungshilfe für die (automatisierte) Datenlieferung über das IDEV-Formular</t>
  </si>
  <si>
    <t>Stichtag der Erhebung</t>
  </si>
  <si>
    <t>Allgemeine Hinweise zur Bedienung</t>
  </si>
  <si>
    <t>Plausibi-litäts-kontrolle</t>
  </si>
  <si>
    <t>Berichtsstellen-Nr.</t>
  </si>
  <si>
    <t>P2170</t>
  </si>
  <si>
    <t>P2171</t>
  </si>
  <si>
    <t>P2172</t>
  </si>
  <si>
    <t>P2173</t>
  </si>
  <si>
    <t>P2174</t>
  </si>
  <si>
    <t>P2179</t>
  </si>
  <si>
    <t>P3993</t>
  </si>
  <si>
    <t>Hintergrund und Ziel der Excel-Eingabehilfe</t>
  </si>
  <si>
    <t>Kapitalmarktpapiere</t>
  </si>
  <si>
    <t>Laufzeit über 5 Jahre</t>
  </si>
  <si>
    <t xml:space="preserve">Seit dem Berichtsjahr 2010 ist eine Lieferung der Daten für die Schuldenstatistik über einen Excel-Fragebogen, der direkt über ein IDEV-Upload verschickt wird, aufgrund eines Beschlusses der Amtsleiter nicht mehr möglich. 
Als gesicherter elektronischer Lieferweg ist lediglich das IDEV-Formular vorgesehen. Um den Berichtspflichtigen jedoch parallel eine Möglichkeit zu geben, die Daten elektronisch mit dem Rechnungssystem zu verknüpfen, wird die hier vorliegende Excel-Erhebungshilfe den Berichtspflichtigen zur Verfügung gestellt.
</t>
  </si>
  <si>
    <t>Öffentlicher Bereich</t>
  </si>
  <si>
    <t>Nicht-öffentlicher Bereich</t>
  </si>
  <si>
    <t>Wertpapierschulden</t>
  </si>
  <si>
    <t>Kredite (Restschuld nach Ursprungslaufzeiten)</t>
  </si>
  <si>
    <t>ÖPP-Projekte</t>
  </si>
  <si>
    <t>P6060</t>
  </si>
  <si>
    <t>P6070</t>
  </si>
  <si>
    <t>P6069</t>
  </si>
  <si>
    <t>P6079</t>
  </si>
  <si>
    <t>Projektsummen insgesamt</t>
  </si>
  <si>
    <t>bei verbundenen Unternehmen, Beteiligungen und Sondervermögen</t>
  </si>
  <si>
    <t>darunter:</t>
  </si>
  <si>
    <t>P5100</t>
  </si>
  <si>
    <t>P5109</t>
  </si>
  <si>
    <t>P5200</t>
  </si>
  <si>
    <t>P5209</t>
  </si>
  <si>
    <t>Plausibilitäts-kontrolle</t>
  </si>
  <si>
    <t>Insgesamt</t>
  </si>
  <si>
    <t>Schuldenübernahme</t>
  </si>
  <si>
    <t xml:space="preserve">vom Bund                                                                            </t>
  </si>
  <si>
    <t>P4109</t>
  </si>
  <si>
    <t>P4209</t>
  </si>
  <si>
    <t>P4309</t>
  </si>
  <si>
    <t>von Ländern</t>
  </si>
  <si>
    <t>P4119</t>
  </si>
  <si>
    <t>P4219</t>
  </si>
  <si>
    <t>P4319</t>
  </si>
  <si>
    <t>von Gemeinden/Gemeindeverbänden</t>
  </si>
  <si>
    <t>P4129</t>
  </si>
  <si>
    <t>P4229</t>
  </si>
  <si>
    <t>P4329</t>
  </si>
  <si>
    <t>von Zweckverbänden und dergleichen</t>
  </si>
  <si>
    <t>P4139</t>
  </si>
  <si>
    <t>P4239</t>
  </si>
  <si>
    <t>P4339</t>
  </si>
  <si>
    <t>P4149</t>
  </si>
  <si>
    <t>P4249</t>
  </si>
  <si>
    <t>P4349</t>
  </si>
  <si>
    <t>von verbundenen Unternehmen, Beteiligungen und Sondervermögen</t>
  </si>
  <si>
    <t>P4159</t>
  </si>
  <si>
    <t>P4259</t>
  </si>
  <si>
    <t>P4359</t>
  </si>
  <si>
    <t>von sonstigen öffentlichen Sonderrechnungen</t>
  </si>
  <si>
    <t>P4169</t>
  </si>
  <si>
    <t>P4269</t>
  </si>
  <si>
    <t>P4369</t>
  </si>
  <si>
    <t>von Kreditinstituten</t>
  </si>
  <si>
    <t>P4179</t>
  </si>
  <si>
    <t>P4279</t>
  </si>
  <si>
    <t>P4379</t>
  </si>
  <si>
    <t>vom sonstigen inländischen Bereich</t>
  </si>
  <si>
    <t>P4189</t>
  </si>
  <si>
    <t>P4289</t>
  </si>
  <si>
    <t>P4389</t>
  </si>
  <si>
    <t>vom sonstigen ausländischen Bereich</t>
  </si>
  <si>
    <t>P4199</t>
  </si>
  <si>
    <t>P4299</t>
  </si>
  <si>
    <t>P4399</t>
  </si>
  <si>
    <t>P4499</t>
  </si>
  <si>
    <t>P4599</t>
  </si>
  <si>
    <t>P4699</t>
  </si>
  <si>
    <t>Insgesamt (Summe P1999, P2999, P3999, P5009, P6999)</t>
  </si>
  <si>
    <t>P7910</t>
  </si>
  <si>
    <t>P7930</t>
  </si>
  <si>
    <t>P7919</t>
  </si>
  <si>
    <t>P7939</t>
  </si>
  <si>
    <t>P7940</t>
  </si>
  <si>
    <t>P7949</t>
  </si>
  <si>
    <t>P7950</t>
  </si>
  <si>
    <t>P7959</t>
  </si>
  <si>
    <t>gegenüber dem nicht-öffentlichen Bereich</t>
  </si>
  <si>
    <t>gegenüber dem öffentlichen Bereich</t>
  </si>
  <si>
    <t>mit nachverhandelten Vertragsbedingungen</t>
  </si>
  <si>
    <t>Bisher geleistete Zahlungen aller laufenden ÖPP-Projekte insgesamt</t>
  </si>
  <si>
    <t>Fehlanzeige</t>
  </si>
  <si>
    <t>Investitionssummen insgesamt</t>
  </si>
  <si>
    <t>P6080</t>
  </si>
  <si>
    <t>P6081</t>
  </si>
  <si>
    <t>P6089</t>
  </si>
  <si>
    <t>P6090</t>
  </si>
  <si>
    <t>P6091</t>
  </si>
  <si>
    <t>P6099</t>
  </si>
  <si>
    <t>P1000</t>
  </si>
  <si>
    <t>P1010</t>
  </si>
  <si>
    <t>P1020</t>
  </si>
  <si>
    <t>P1030</t>
  </si>
  <si>
    <t>P1040</t>
  </si>
  <si>
    <t>P1050</t>
  </si>
  <si>
    <t>P1060</t>
  </si>
  <si>
    <t>P1070</t>
  </si>
  <si>
    <t>P1080</t>
  </si>
  <si>
    <t>P1090</t>
  </si>
  <si>
    <t>P1100</t>
  </si>
  <si>
    <t>P1110</t>
  </si>
  <si>
    <t>P1990</t>
  </si>
  <si>
    <t>P1200</t>
  </si>
  <si>
    <t>P1210</t>
  </si>
  <si>
    <t>P1220</t>
  </si>
  <si>
    <t>P1230</t>
  </si>
  <si>
    <t>P1240</t>
  </si>
  <si>
    <t>P1250</t>
  </si>
  <si>
    <t>P1260</t>
  </si>
  <si>
    <t>P1270</t>
  </si>
  <si>
    <t>P1280</t>
  </si>
  <si>
    <t>P1290</t>
  </si>
  <si>
    <t>P1300</t>
  </si>
  <si>
    <t>P1310</t>
  </si>
  <si>
    <t>P1320</t>
  </si>
  <si>
    <t>P1330</t>
  </si>
  <si>
    <t>P1340</t>
  </si>
  <si>
    <t>P1350</t>
  </si>
  <si>
    <t>P1360</t>
  </si>
  <si>
    <t>P1370</t>
  </si>
  <si>
    <t>P1380</t>
  </si>
  <si>
    <t>P1390</t>
  </si>
  <si>
    <t>P1400</t>
  </si>
  <si>
    <t>P1410</t>
  </si>
  <si>
    <t>P1420</t>
  </si>
  <si>
    <t>P1430</t>
  </si>
  <si>
    <t>P1209</t>
  </si>
  <si>
    <t>P1219</t>
  </si>
  <si>
    <t>P1229</t>
  </si>
  <si>
    <t>P1239</t>
  </si>
  <si>
    <t>P1249</t>
  </si>
  <si>
    <t>P1259</t>
  </si>
  <si>
    <t>P1269</t>
  </si>
  <si>
    <t>P1289</t>
  </si>
  <si>
    <t>P1299</t>
  </si>
  <si>
    <t>P1309</t>
  </si>
  <si>
    <t>P1319</t>
  </si>
  <si>
    <t>P1329</t>
  </si>
  <si>
    <t>P1339</t>
  </si>
  <si>
    <t>P1349</t>
  </si>
  <si>
    <t>P1359</t>
  </si>
  <si>
    <t>P1369</t>
  </si>
  <si>
    <t>P1379</t>
  </si>
  <si>
    <t>P1389</t>
  </si>
  <si>
    <t>P1399</t>
  </si>
  <si>
    <t>P1409</t>
  </si>
  <si>
    <t>P1419</t>
  </si>
  <si>
    <t>P1429</t>
  </si>
  <si>
    <t>P1439</t>
  </si>
  <si>
    <t>P1279</t>
  </si>
  <si>
    <t>Kassenkredite</t>
  </si>
  <si>
    <t>Kredite</t>
  </si>
  <si>
    <t>P8209</t>
  </si>
  <si>
    <t>P8219</t>
  </si>
  <si>
    <t>P8229</t>
  </si>
  <si>
    <t>P8239</t>
  </si>
  <si>
    <t>P8249</t>
  </si>
  <si>
    <t>P8259</t>
  </si>
  <si>
    <t>P8269</t>
  </si>
  <si>
    <t>P8279</t>
  </si>
  <si>
    <t>P8289</t>
  </si>
  <si>
    <t>P8299</t>
  </si>
  <si>
    <t>P8309</t>
  </si>
  <si>
    <t>P8319</t>
  </si>
  <si>
    <t>P8409</t>
  </si>
  <si>
    <t>P8419</t>
  </si>
  <si>
    <t>P8429</t>
  </si>
  <si>
    <t>P8439</t>
  </si>
  <si>
    <t>P8449</t>
  </si>
  <si>
    <t>P8459</t>
  </si>
  <si>
    <t>P8469</t>
  </si>
  <si>
    <t>P8479</t>
  </si>
  <si>
    <t>P8489</t>
  </si>
  <si>
    <t>P8499</t>
  </si>
  <si>
    <t>P8509</t>
  </si>
  <si>
    <t>P8519</t>
  </si>
  <si>
    <t>P8609</t>
  </si>
  <si>
    <t>P8619</t>
  </si>
  <si>
    <t>P8629</t>
  </si>
  <si>
    <t>P8639</t>
  </si>
  <si>
    <t>P8649</t>
  </si>
  <si>
    <t>P8659</t>
  </si>
  <si>
    <t>P8669</t>
  </si>
  <si>
    <t>P8679</t>
  </si>
  <si>
    <t>P8689</t>
  </si>
  <si>
    <t>P8699</t>
  </si>
  <si>
    <t>P8709</t>
  </si>
  <si>
    <t>P8719</t>
  </si>
  <si>
    <t>P8399</t>
  </si>
  <si>
    <t>P8599</t>
  </si>
  <si>
    <t>P8799</t>
  </si>
  <si>
    <t xml:space="preserve">darunter: </t>
  </si>
  <si>
    <t>P2890</t>
  </si>
  <si>
    <t>P2891</t>
  </si>
  <si>
    <t>P2892</t>
  </si>
  <si>
    <t>P2893</t>
  </si>
  <si>
    <t>P2894</t>
  </si>
  <si>
    <t>P2899</t>
  </si>
  <si>
    <t>bei verbundenen Unter-nehmen, Beteiligungen und Sondervermögen</t>
  </si>
  <si>
    <t>Energie-Einspar-Contracting (Finanzierung durch Contractinggeber)</t>
  </si>
  <si>
    <t>Fälligkeiten der Schulden beim nicht-öffentlichen Bereich</t>
  </si>
  <si>
    <t>darunter: Geleistete Baukostenzuschüsse</t>
  </si>
  <si>
    <t>Schulden der kommunalen Haushalte (GF2-Fragebogen)</t>
  </si>
  <si>
    <t>Verbindlichkeiten aus Lieferungen und Leistungen und erhaltene Anzahlungen</t>
  </si>
  <si>
    <t>Restkaufgelder im Zusammenhang mit Grundstücksgeschäften sowie Forfaitierung mit Einredeverzicht</t>
  </si>
  <si>
    <t>darunter: gegenüber öffentlich bestimmten Kreditinstituten</t>
  </si>
  <si>
    <t>beim Bund</t>
  </si>
  <si>
    <t>P1600</t>
  </si>
  <si>
    <t>P1609</t>
  </si>
  <si>
    <t>P1610</t>
  </si>
  <si>
    <t>P1620</t>
  </si>
  <si>
    <t>P1630</t>
  </si>
  <si>
    <t>P1640</t>
  </si>
  <si>
    <t>P1650</t>
  </si>
  <si>
    <t>P1660</t>
  </si>
  <si>
    <t>P1670</t>
  </si>
  <si>
    <t>P1680</t>
  </si>
  <si>
    <t>P1619</t>
  </si>
  <si>
    <t>P1629</t>
  </si>
  <si>
    <t>P1639</t>
  </si>
  <si>
    <t>P1649</t>
  </si>
  <si>
    <t>P1659</t>
  </si>
  <si>
    <t>P1669</t>
  </si>
  <si>
    <t>P1679</t>
  </si>
  <si>
    <t>P1689</t>
  </si>
  <si>
    <t>P1710</t>
  </si>
  <si>
    <t>P1720</t>
  </si>
  <si>
    <t>P1730</t>
  </si>
  <si>
    <t>P1740</t>
  </si>
  <si>
    <t>P1750</t>
  </si>
  <si>
    <t>P1760</t>
  </si>
  <si>
    <t>P1770</t>
  </si>
  <si>
    <t>P1780</t>
  </si>
  <si>
    <t>P1719</t>
  </si>
  <si>
    <t>P1729</t>
  </si>
  <si>
    <t>P1739</t>
  </si>
  <si>
    <t>P1749</t>
  </si>
  <si>
    <t>P1759</t>
  </si>
  <si>
    <t>P1769</t>
  </si>
  <si>
    <t>P1779</t>
  </si>
  <si>
    <t>P1789</t>
  </si>
  <si>
    <t xml:space="preserve">Kassenkredite (ohne Cash-Pooling im öffentlichen Bereich) </t>
  </si>
  <si>
    <r>
      <t xml:space="preserve">Cash-Pool-Führer (CF): </t>
    </r>
    <r>
      <rPr>
        <sz val="10"/>
        <rFont val="Arial"/>
        <family val="2"/>
      </rPr>
      <t>Verbindlichkeiten gegenüber zuführenden Einheiten</t>
    </r>
  </si>
  <si>
    <r>
      <t xml:space="preserve">Cash-Pool-Einheit (CE): </t>
    </r>
    <r>
      <rPr>
        <sz val="10"/>
        <rFont val="Arial"/>
        <family val="2"/>
      </rPr>
      <t>für eigenen Liquiditätsbedarf entnommene Mittel</t>
    </r>
  </si>
  <si>
    <r>
      <rPr>
        <b/>
        <sz val="10"/>
        <rFont val="Arial"/>
        <family val="2"/>
      </rPr>
      <t xml:space="preserve">Cash-Pool-Führer (CF): </t>
    </r>
    <r>
      <rPr>
        <sz val="10"/>
        <rFont val="Arial"/>
        <family val="2"/>
      </rPr>
      <t>für Cash-Pool-Einheiten aufgenommene Kassenkredite</t>
    </r>
  </si>
  <si>
    <t>Cash-Pooling/Einheitskasse/Amtskasse im öffentlichen Bereich</t>
  </si>
  <si>
    <t>Summe (Kassenkredite inkl. von Cash-Pool-Einheit für eigenen Liquiditätsbedarf entnommene Mittel)</t>
  </si>
  <si>
    <t>Plausibilitätskontrolle:</t>
  </si>
  <si>
    <t>davon:</t>
  </si>
  <si>
    <t>P5020</t>
  </si>
  <si>
    <t>P5029</t>
  </si>
  <si>
    <t>P5030</t>
  </si>
  <si>
    <t>P5039</t>
  </si>
  <si>
    <t>Bürgschaften, Garantien und sonstige Gewährleistungen</t>
  </si>
  <si>
    <t>Ursprungslaufzeit (vereinbartes Zahlungsziel) bis einschl. 1 Jahr</t>
  </si>
  <si>
    <t>Ursprungslaufzeit (vereinbartes Zahlungsziel) über 1 Jahr</t>
  </si>
  <si>
    <t>bei der Sozialversicherung</t>
  </si>
  <si>
    <t>Zur Vermeidung von Rückfragen bitten wir Sie, hier auf besondere Ereignisse und Umstände hinzuweisen, aus denen auffällige Veränderungen gegenüber dem Vorjahr oder außergewöhnliche Verhältnisse erklärt werden können, insbesondere im Fall von Ein- und Ausgliederungen. (Mindestens 10 Zeichen, maximal 1000 Zeichen)</t>
  </si>
  <si>
    <t>P2180</t>
  </si>
  <si>
    <t>Anleihen</t>
  </si>
  <si>
    <t>Restlaufzeit der Schulden beim nicht-öffentlichen Bereich</t>
  </si>
  <si>
    <t>Durchschnittliche Restlaufzeit (in Tagen)</t>
  </si>
  <si>
    <t>P8909</t>
  </si>
  <si>
    <t>Ursprungslaufzeit bis einschl. 1 Jahr</t>
  </si>
  <si>
    <t>Ursprungslaufzeit über 1 Jahr bis einschl. 5 Jahre</t>
  </si>
  <si>
    <t>Ursprungslaufzeit über 5 Jahre</t>
  </si>
  <si>
    <t xml:space="preserve">Bezogen auf die Schulden beim nicht-öffentlichen Bereich (in Euro) </t>
  </si>
  <si>
    <t>Schuldenstatistik zum Stand am:</t>
  </si>
  <si>
    <t>Datum der
letzten Fälligkeit</t>
  </si>
  <si>
    <t>Summe Schulden / Summe der gewichteten Schulden</t>
  </si>
  <si>
    <t>Z9899</t>
  </si>
  <si>
    <r>
      <t>Aufbau der Excel-Datei</t>
    </r>
    <r>
      <rPr>
        <sz val="10"/>
        <rFont val="Arial"/>
        <family val="2"/>
      </rPr>
      <t xml:space="preserve">
Die Excel-Eingabehilfe ist adäquat zum Fragebogen der Schuldenstatistik mit den Tabellenblättern
- Kassenkredite
- Wertpapiere
- Kredite
- Weitere Verpflichtungen
- Schuldenübernahmen
- Restlaufzeit
- Fälligkeiten                                                                                                                                                                                                                            
aufgebaut. Erläuterungen zu den einzelnen Fragebogenpositionen sind als Kommentare an die jeweiligen Zellen angefügt.
Zwischen- und Endsummen (grau unterlegt) werden jeweils automatisch generiert. 
Die Berichtsstellennummer sowie die Angabe zum Berichtsjahr sind nur auf diesem Tabellenblatt einzutragen (farbige Zellen) und werden auf den anderen Tabellenblättern automatisch generiert.  
</t>
    </r>
    <r>
      <rPr>
        <b/>
        <sz val="10"/>
        <color indexed="62"/>
        <rFont val="Arial"/>
        <family val="2"/>
      </rPr>
      <t>Zulässige Werte und Plausibilitätsprüfungen</t>
    </r>
    <r>
      <rPr>
        <sz val="10"/>
        <rFont val="Arial"/>
        <family val="2"/>
      </rPr>
      <t xml:space="preserve">
Die jeweiligen Werte sind in vollen Euro einzutragen, negative Werte sind nicht zulässig.
Darüber hinaus erfolgt bei den Tabellenblättern „Wertpapiere“, „Kredite“ sowie „Fälligkeiten“ eine Plausibilitätsprüfung (Spalte D oder E). Insbesondere wird geprüft:
     Stand Vorjahr + Aufnahmen – Tilgung + Sonstige Zugänge – Sonstige Abgänge = Stand Berichtsjahr
sowie
     „Darunter-Position“ &lt;= Hauptpositionen
</t>
    </r>
    <r>
      <rPr>
        <b/>
        <sz val="10"/>
        <color indexed="62"/>
        <rFont val="Arial"/>
        <family val="2"/>
      </rPr>
      <t xml:space="preserve">    
Nach der Eingabe der Werte
</t>
    </r>
    <r>
      <rPr>
        <sz val="10"/>
        <rFont val="Arial"/>
        <family val="2"/>
      </rPr>
      <t>Nachdem Sie alle Werte eingegeben habe, können Sie über den nebenstehenden Button "csv-Datei speichern" eine CSV-Datei erzeugen.
Diese ist dann in einem importfähigen Format für das IDEV-Formular.</t>
    </r>
  </si>
  <si>
    <t>Nachweis der einzelnen Schuldenpositionen beim nicht-öffentlichen Bereich</t>
  </si>
  <si>
    <t>Ausfüllhilfe zur Berechnung des Merkmals "Durchschnittliche Restlaufzeit (in Tagen)" (Code P8909)</t>
  </si>
  <si>
    <t>Restlaufzeit x Restbetrag</t>
  </si>
  <si>
    <t>zur Liquiditätssicherung aufgenom-mene Wertpapiere</t>
  </si>
  <si>
    <t>von Factoring-Kapitalgesellschaften übernommen</t>
  </si>
  <si>
    <t>darunter: gegenüber sonstigen öffentlichen Fonds, Einrichtungen und Unternehmen
(ohne Kreditinstitute)</t>
  </si>
  <si>
    <r>
      <t xml:space="preserve">Restlauf-zeit
</t>
    </r>
    <r>
      <rPr>
        <sz val="9"/>
        <color theme="1"/>
        <rFont val="Arial"/>
        <family val="2"/>
      </rPr>
      <t>in Tagen</t>
    </r>
  </si>
  <si>
    <r>
      <t xml:space="preserve">Restbetrag am Stichtag
</t>
    </r>
    <r>
      <rPr>
        <sz val="9"/>
        <color theme="1"/>
        <rFont val="Arial"/>
        <family val="2"/>
      </rPr>
      <t>in vollen Euro</t>
    </r>
  </si>
  <si>
    <r>
      <rPr>
        <u/>
        <sz val="10"/>
        <color theme="1"/>
        <rFont val="Arial"/>
        <family val="2"/>
      </rPr>
      <t>Hintergrund:</t>
    </r>
    <r>
      <rPr>
        <sz val="10"/>
        <color theme="1"/>
        <rFont val="Arial"/>
        <family val="2"/>
      </rPr>
      <t xml:space="preserve"> Mit Verordnung (EU) 2023/734 des Europäischen Parlaments und des Rates vom 15. März 2023 wurde die Verordnung (EU) Nr. 549/2013 des Europäischen Parlaments und des Rates vom 21. Mai 2013 (ESA VO 549/2013) zum Europäischen System Volkswirtschaft-licher Gesamtrechnungen auf nationaler und regionaler Ebene in der Europäischen Union (ESVG 2010) revidiert. Dies hat Auswirkungen auf das Lieferprogramm an Eurostat, wodurch eine Erweiterung des Erhebungsprogramms der jährlichen Schuldenstatistik für Einheiten des Sektors Staat notwendig wird. In der Schuldenstatistik werden die Schulden generell nach Ursprungslaufzeiten erhoben. Die revidierte EU-Verordnung verlangt nun auch die Übermittlung der „durchschnittlichen Restlaufzeiten der Schulden beim nicht-öffentlichen Bereich“.</t>
    </r>
  </si>
  <si>
    <t>Geldmarkt-papiere</t>
  </si>
  <si>
    <t>Sonstige
Kapital-markt-papiere</t>
  </si>
  <si>
    <t>Nullkupon-Anleihen als Kapitalmarkt-papiere</t>
  </si>
  <si>
    <t>bei Gemeinden/ Gemeindeverbänden</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</si>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</sst>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32" x14ac:knownFonts="1">
    <font>
      <sz val="10"/>
      <name val="Arial"/>
    </font>
    <font>
      <sz val="10"/>
      <name val="Arial"/>
      <family val="2"/>
    </font>
    <font>
      <sz val="8"/>
      <name val="Arial"/>
      <family val="2"/>
    </font>
    <font>
      <sz val="10"/>
      <name val="Arial"/>
      <family val="2"/>
    </font>
    <font>
      <b/>
      <sz val="14"/>
      <name val="Arial"/>
      <family val="2"/>
    </font>
    <font>
      <sz val="11"/>
      <name val="Arial"/>
      <family val="2"/>
    </font>
    <font>
      <b/>
      <sz val="11"/>
      <name val="Arial"/>
      <family val="2"/>
    </font>
    <font>
      <b/>
      <sz val="12"/>
      <name val="Arial"/>
      <family val="2"/>
    </font>
    <font>
      <sz val="8"/>
      <name val="Arial"/>
      <family val="2"/>
    </font>
    <font>
      <i/>
      <sz val="10"/>
      <name val="Arial"/>
      <family val="2"/>
    </font>
    <font>
      <b/>
      <sz val="10"/>
      <name val="Arial"/>
      <family val="2"/>
    </font>
    <font>
      <b/>
      <sz val="9"/>
      <color indexed="10"/>
      <name val="Arial"/>
      <family val="2"/>
    </font>
    <font>
      <sz val="8"/>
      <color indexed="81"/>
      <name val="Tahoma"/>
      <family val="2"/>
    </font>
    <font>
      <b/>
      <sz val="8"/>
      <color indexed="81"/>
      <name val="Tahoma"/>
      <family val="2"/>
    </font>
    <font>
      <u/>
      <sz val="8"/>
      <color indexed="81"/>
      <name val="Tahoma"/>
      <family val="2"/>
    </font>
    <font>
      <b/>
      <sz val="16"/>
      <color indexed="62"/>
      <name val="Arial"/>
      <family val="2"/>
    </font>
    <font>
      <b/>
      <sz val="10"/>
      <color indexed="62"/>
      <name val="Arial"/>
      <family val="2"/>
    </font>
    <font>
      <b/>
      <u/>
      <sz val="10"/>
      <color indexed="62"/>
      <name val="Arial"/>
      <family val="2"/>
    </font>
    <font>
      <sz val="10"/>
      <color indexed="10"/>
      <name val="Arial"/>
      <family val="2"/>
    </font>
    <font>
      <sz val="9"/>
      <color indexed="81"/>
      <name val="Tahoma"/>
      <family val="2"/>
    </font>
    <font>
      <b/>
      <sz val="9"/>
      <color indexed="81"/>
      <name val="Tahoma"/>
      <family val="2"/>
    </font>
    <font>
      <b/>
      <sz val="10"/>
      <color rgb="FF000000"/>
      <name val="Arial"/>
      <family val="2"/>
    </font>
    <font>
      <sz val="10"/>
      <color rgb="FFFF0000"/>
      <name val="Arial"/>
      <family val="2"/>
    </font>
    <font>
      <sz val="10"/>
      <color indexed="12"/>
      <name val="MS Sans Serif"/>
      <family val="2"/>
    </font>
    <font>
      <sz val="10"/>
      <color theme="1"/>
      <name val="Arial"/>
      <family val="2"/>
    </font>
    <font>
      <b/>
      <u/>
      <sz val="8"/>
      <color indexed="81"/>
      <name val="Tahoma"/>
      <family val="2"/>
    </font>
    <font>
      <b/>
      <sz val="9"/>
      <color indexed="81"/>
      <name val="Segoe UI"/>
      <family val="2"/>
    </font>
    <font>
      <sz val="9"/>
      <color indexed="81"/>
      <name val="Segoe UI"/>
      <family val="2"/>
    </font>
    <font>
      <b/>
      <sz val="10"/>
      <color theme="1"/>
      <name val="Arial"/>
      <family val="2"/>
    </font>
    <font>
      <u/>
      <sz val="10"/>
      <color theme="1"/>
      <name val="Arial"/>
      <family val="2"/>
    </font>
    <font>
      <sz val="9"/>
      <color rgb="FFFF0000"/>
      <name val="Arial"/>
      <family val="2"/>
    </font>
    <font>
      <sz val="9"/>
      <color theme="1"/>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rgb="FFFFC000"/>
        <bgColor indexed="64"/>
      </patternFill>
    </fill>
  </fills>
  <borders count="1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dotted">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auto="1"/>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auto="1"/>
      </bottom>
      <diagonal/>
    </border>
    <border>
      <left style="medium">
        <color indexed="64"/>
      </left>
      <right style="thin">
        <color indexed="64"/>
      </right>
      <top style="thick">
        <color indexed="64"/>
      </top>
      <bottom style="medium">
        <color auto="1"/>
      </bottom>
      <diagonal/>
    </border>
    <border>
      <left style="thin">
        <color indexed="64"/>
      </left>
      <right style="thick">
        <color auto="1"/>
      </right>
      <top style="thick">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indexed="64"/>
      </right>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auto="1"/>
      </right>
      <top style="medium">
        <color indexed="64"/>
      </top>
      <bottom/>
      <diagonal/>
    </border>
    <border>
      <left style="thick">
        <color indexed="64"/>
      </left>
      <right style="thin">
        <color indexed="64"/>
      </right>
      <top/>
      <bottom style="medium">
        <color indexed="64"/>
      </bottom>
      <diagonal/>
    </border>
    <border>
      <left style="thin">
        <color indexed="64"/>
      </left>
      <right style="thick">
        <color auto="1"/>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auto="1"/>
      </right>
      <top/>
      <bottom style="thick">
        <color auto="1"/>
      </bottom>
      <diagonal/>
    </border>
    <border>
      <left/>
      <right/>
      <top style="thick">
        <color indexed="64"/>
      </top>
      <bottom style="thick">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1" fillId="0" borderId="0"/>
    <xf numFmtId="0" fontId="23" fillId="0" borderId="0" applyNumberFormat="0" applyFill="0" applyBorder="0" applyAlignment="0" applyProtection="0"/>
    <xf numFmtId="0" fontId="24" fillId="0" borderId="0"/>
  </cellStyleXfs>
  <cellXfs count="649">
    <xf numFmtId="0" fontId="0" fillId="0" borderId="0" xfId="0"/>
    <xf numFmtId="49" fontId="3" fillId="0" borderId="0" xfId="0" applyNumberFormat="1" applyFont="1" applyFill="1"/>
    <xf numFmtId="0" fontId="3" fillId="0" borderId="0" xfId="0" applyFont="1" applyFill="1"/>
    <xf numFmtId="0" fontId="3" fillId="0" borderId="0" xfId="0" applyFont="1" applyFill="1" applyAlignment="1"/>
    <xf numFmtId="0" fontId="8" fillId="2" borderId="0" xfId="0" applyFont="1" applyFill="1"/>
    <xf numFmtId="0" fontId="3" fillId="0" borderId="0" xfId="0" applyFont="1" applyFill="1" applyBorder="1" applyAlignment="1"/>
    <xf numFmtId="0" fontId="10" fillId="0" borderId="0" xfId="0" applyFont="1" applyFill="1" applyAlignment="1"/>
    <xf numFmtId="0" fontId="3" fillId="2" borderId="0" xfId="0" applyFont="1" applyFill="1"/>
    <xf numFmtId="0" fontId="3" fillId="2" borderId="0" xfId="0" applyFont="1" applyFill="1" applyAlignment="1">
      <alignment horizontal="right"/>
    </xf>
    <xf numFmtId="0" fontId="3" fillId="2" borderId="0" xfId="0" applyFont="1" applyFill="1" applyBorder="1"/>
    <xf numFmtId="49" fontId="3" fillId="2" borderId="0" xfId="0" applyNumberFormat="1" applyFont="1" applyFill="1"/>
    <xf numFmtId="49" fontId="3" fillId="2" borderId="0" xfId="0" applyNumberFormat="1" applyFont="1" applyFill="1" applyBorder="1"/>
    <xf numFmtId="0" fontId="4" fillId="2" borderId="0" xfId="0" applyFont="1" applyFill="1" applyBorder="1" applyAlignment="1"/>
    <xf numFmtId="49" fontId="8" fillId="2" borderId="0" xfId="0" applyNumberFormat="1" applyFont="1" applyFill="1"/>
    <xf numFmtId="49" fontId="3" fillId="2" borderId="0" xfId="0" applyNumberFormat="1" applyFont="1" applyFill="1" applyBorder="1" applyAlignment="1"/>
    <xf numFmtId="0" fontId="3" fillId="2" borderId="0" xfId="0" applyFont="1" applyFill="1" applyAlignment="1"/>
    <xf numFmtId="49" fontId="8" fillId="2" borderId="0" xfId="0" applyNumberFormat="1" applyFont="1" applyFill="1" applyBorder="1"/>
    <xf numFmtId="0" fontId="3" fillId="2" borderId="0" xfId="0" applyFont="1" applyFill="1" applyBorder="1" applyAlignment="1">
      <alignment horizontal="right"/>
    </xf>
    <xf numFmtId="49" fontId="10" fillId="3" borderId="3" xfId="0" applyNumberFormat="1" applyFont="1" applyFill="1" applyBorder="1" applyAlignment="1">
      <alignment vertical="center"/>
    </xf>
    <xf numFmtId="49" fontId="3" fillId="2" borderId="4" xfId="0" applyNumberFormat="1" applyFont="1" applyFill="1" applyBorder="1" applyAlignment="1">
      <alignment vertical="center"/>
    </xf>
    <xf numFmtId="49" fontId="3" fillId="2" borderId="5" xfId="0" applyNumberFormat="1" applyFont="1" applyFill="1" applyBorder="1" applyAlignment="1">
      <alignment vertical="center"/>
    </xf>
    <xf numFmtId="0" fontId="3" fillId="2" borderId="0" xfId="0" applyFont="1" applyFill="1" applyAlignment="1">
      <alignment vertical="center"/>
    </xf>
    <xf numFmtId="49" fontId="3" fillId="2" borderId="6" xfId="0" applyNumberFormat="1" applyFont="1" applyFill="1" applyBorder="1" applyAlignment="1">
      <alignment vertical="center" wrapText="1"/>
    </xf>
    <xf numFmtId="0" fontId="10" fillId="3" borderId="7" xfId="0" applyFont="1" applyFill="1" applyBorder="1" applyAlignment="1">
      <alignment vertical="center"/>
    </xf>
    <xf numFmtId="0" fontId="10" fillId="3" borderId="8" xfId="0" applyFont="1" applyFill="1" applyBorder="1" applyAlignment="1">
      <alignment horizontal="center" vertical="center"/>
    </xf>
    <xf numFmtId="0" fontId="10" fillId="2" borderId="0" xfId="0" applyFont="1" applyFill="1" applyAlignment="1">
      <alignment vertical="center"/>
    </xf>
    <xf numFmtId="0" fontId="3" fillId="2" borderId="0" xfId="0" applyFont="1" applyFill="1" applyBorder="1" applyAlignment="1"/>
    <xf numFmtId="3" fontId="3" fillId="2" borderId="10" xfId="0" applyNumberFormat="1" applyFont="1" applyFill="1" applyBorder="1" applyAlignment="1" applyProtection="1">
      <alignment horizontal="right" vertical="center"/>
      <protection locked="0"/>
    </xf>
    <xf numFmtId="0" fontId="5" fillId="2" borderId="0" xfId="0" applyFont="1" applyFill="1" applyAlignment="1">
      <alignment horizontal="left" vertical="top"/>
    </xf>
    <xf numFmtId="0" fontId="5" fillId="2" borderId="0" xfId="0" applyFont="1" applyFill="1" applyBorder="1" applyAlignment="1">
      <alignment horizontal="left" vertical="top"/>
    </xf>
    <xf numFmtId="49" fontId="3" fillId="2" borderId="0" xfId="0" applyNumberFormat="1" applyFont="1" applyFill="1" applyAlignment="1"/>
    <xf numFmtId="0" fontId="11" fillId="2" borderId="0" xfId="0" applyFont="1" applyFill="1" applyBorder="1" applyAlignment="1">
      <alignment horizontal="left" vertical="top"/>
    </xf>
    <xf numFmtId="49" fontId="7" fillId="2" borderId="0" xfId="0" applyNumberFormat="1" applyFont="1" applyFill="1" applyBorder="1" applyAlignment="1"/>
    <xf numFmtId="49" fontId="15" fillId="2" borderId="0" xfId="0" applyNumberFormat="1" applyFont="1" applyFill="1" applyAlignment="1">
      <alignment horizontal="left"/>
    </xf>
    <xf numFmtId="0" fontId="16" fillId="2" borderId="0" xfId="0" applyFont="1" applyFill="1" applyBorder="1"/>
    <xf numFmtId="0" fontId="16" fillId="2" borderId="0" xfId="0" applyFont="1" applyFill="1"/>
    <xf numFmtId="49" fontId="16" fillId="2" borderId="0" xfId="0" applyNumberFormat="1" applyFont="1" applyFill="1" applyBorder="1"/>
    <xf numFmtId="0" fontId="17" fillId="2" borderId="0" xfId="0" applyFont="1" applyFill="1"/>
    <xf numFmtId="0" fontId="0" fillId="2" borderId="0" xfId="0" applyFill="1" applyAlignment="1"/>
    <xf numFmtId="1" fontId="0" fillId="2" borderId="0" xfId="0" applyNumberFormat="1" applyFill="1" applyBorder="1"/>
    <xf numFmtId="49" fontId="6" fillId="2" borderId="0" xfId="0" applyNumberFormat="1" applyFont="1" applyFill="1" applyBorder="1" applyAlignment="1" applyProtection="1">
      <alignment horizontal="right" vertical="center"/>
      <protection locked="0"/>
    </xf>
    <xf numFmtId="0" fontId="18" fillId="2" borderId="0" xfId="0" applyFont="1" applyFill="1" applyAlignment="1"/>
    <xf numFmtId="49" fontId="10" fillId="3" borderId="0" xfId="0" applyNumberFormat="1" applyFont="1" applyFill="1" applyAlignment="1" applyProtection="1">
      <alignment horizontal="right"/>
      <protection locked="0"/>
    </xf>
    <xf numFmtId="49" fontId="10" fillId="3" borderId="0" xfId="0" applyNumberFormat="1" applyFont="1" applyFill="1" applyBorder="1" applyAlignment="1" applyProtection="1">
      <alignment horizontal="right" vertical="center"/>
      <protection locked="0"/>
    </xf>
    <xf numFmtId="3" fontId="10" fillId="3" borderId="15" xfId="0" applyNumberFormat="1" applyFont="1" applyFill="1" applyBorder="1" applyAlignment="1">
      <alignment horizontal="right" vertical="center"/>
    </xf>
    <xf numFmtId="0" fontId="3" fillId="3" borderId="1"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7" xfId="0" applyFont="1" applyFill="1" applyBorder="1" applyAlignment="1">
      <alignment horizontal="center" vertical="center"/>
    </xf>
    <xf numFmtId="3" fontId="10" fillId="3" borderId="16" xfId="0" applyNumberFormat="1" applyFont="1" applyFill="1" applyBorder="1" applyAlignment="1">
      <alignment horizontal="right" vertical="center"/>
    </xf>
    <xf numFmtId="3" fontId="3" fillId="0" borderId="9" xfId="0" applyNumberFormat="1" applyFont="1" applyFill="1" applyBorder="1" applyAlignment="1" applyProtection="1">
      <alignment horizontal="right" vertical="center"/>
      <protection locked="0"/>
    </xf>
    <xf numFmtId="0" fontId="3" fillId="3" borderId="27" xfId="0" applyFont="1" applyFill="1" applyBorder="1" applyAlignment="1">
      <alignment horizontal="center"/>
    </xf>
    <xf numFmtId="3" fontId="3" fillId="2" borderId="28" xfId="0" applyNumberFormat="1" applyFont="1" applyFill="1" applyBorder="1" applyAlignment="1" applyProtection="1">
      <alignment horizontal="right" shrinkToFit="1"/>
      <protection locked="0"/>
    </xf>
    <xf numFmtId="3" fontId="3" fillId="2" borderId="29" xfId="0" applyNumberFormat="1" applyFont="1" applyFill="1" applyBorder="1" applyAlignment="1" applyProtection="1">
      <alignment horizontal="right" shrinkToFit="1"/>
      <protection locked="0"/>
    </xf>
    <xf numFmtId="0" fontId="3" fillId="3" borderId="30" xfId="0" applyFont="1" applyFill="1" applyBorder="1" applyAlignment="1">
      <alignment horizontal="center"/>
    </xf>
    <xf numFmtId="3" fontId="3" fillId="2" borderId="31" xfId="0" applyNumberFormat="1" applyFont="1" applyFill="1" applyBorder="1" applyAlignment="1" applyProtection="1">
      <alignment horizontal="right" shrinkToFit="1"/>
      <protection locked="0"/>
    </xf>
    <xf numFmtId="3" fontId="3" fillId="2" borderId="32" xfId="0" applyNumberFormat="1" applyFont="1" applyFill="1" applyBorder="1" applyAlignment="1" applyProtection="1">
      <alignment horizontal="right" shrinkToFit="1"/>
      <protection locked="0"/>
    </xf>
    <xf numFmtId="0" fontId="3" fillId="3" borderId="33" xfId="0" applyFont="1" applyFill="1" applyBorder="1" applyAlignment="1">
      <alignment horizontal="center"/>
    </xf>
    <xf numFmtId="0" fontId="3" fillId="3" borderId="34" xfId="0" applyFont="1" applyFill="1" applyBorder="1" applyAlignment="1">
      <alignment horizontal="center"/>
    </xf>
    <xf numFmtId="0" fontId="3" fillId="3" borderId="35" xfId="0" applyFont="1" applyFill="1" applyBorder="1" applyAlignment="1">
      <alignment horizontal="center"/>
    </xf>
    <xf numFmtId="0" fontId="3" fillId="3" borderId="36" xfId="0" applyFont="1" applyFill="1" applyBorder="1" applyAlignment="1">
      <alignment horizontal="center"/>
    </xf>
    <xf numFmtId="0" fontId="10" fillId="3" borderId="37" xfId="0" applyFont="1" applyFill="1" applyBorder="1" applyAlignment="1">
      <alignment horizontal="center" vertical="center"/>
    </xf>
    <xf numFmtId="0" fontId="10" fillId="3" borderId="40" xfId="0" applyFont="1" applyFill="1" applyBorder="1" applyAlignment="1">
      <alignment vertical="center"/>
    </xf>
    <xf numFmtId="49" fontId="10" fillId="3" borderId="41" xfId="0" applyNumberFormat="1" applyFont="1" applyFill="1" applyBorder="1" applyAlignment="1">
      <alignment vertical="center"/>
    </xf>
    <xf numFmtId="49" fontId="3" fillId="0" borderId="42" xfId="0" applyNumberFormat="1" applyFont="1" applyFill="1" applyBorder="1" applyAlignment="1">
      <alignment horizontal="center" vertical="center"/>
    </xf>
    <xf numFmtId="49" fontId="10" fillId="3" borderId="43" xfId="0" applyNumberFormat="1" applyFont="1" applyFill="1" applyBorder="1" applyAlignment="1">
      <alignment horizontal="center" vertical="center"/>
    </xf>
    <xf numFmtId="1" fontId="1" fillId="2" borderId="0" xfId="0" applyNumberFormat="1" applyFont="1" applyFill="1" applyBorder="1"/>
    <xf numFmtId="3" fontId="3" fillId="2" borderId="23" xfId="0" applyNumberFormat="1" applyFont="1" applyFill="1" applyBorder="1" applyAlignment="1" applyProtection="1">
      <alignment horizontal="right" shrinkToFit="1"/>
      <protection locked="0"/>
    </xf>
    <xf numFmtId="3" fontId="3" fillId="2" borderId="45" xfId="0" applyNumberFormat="1" applyFont="1" applyFill="1" applyBorder="1" applyAlignment="1" applyProtection="1">
      <alignment horizontal="right" shrinkToFit="1"/>
      <protection locked="0"/>
    </xf>
    <xf numFmtId="3" fontId="3" fillId="0" borderId="10" xfId="0" applyNumberFormat="1" applyFont="1" applyFill="1" applyBorder="1" applyAlignment="1" applyProtection="1">
      <alignment horizontal="right" vertical="center"/>
      <protection locked="0"/>
    </xf>
    <xf numFmtId="0" fontId="0" fillId="3" borderId="48" xfId="0" applyFill="1" applyBorder="1" applyAlignment="1">
      <alignment vertical="center"/>
    </xf>
    <xf numFmtId="0" fontId="0" fillId="3" borderId="52" xfId="0" applyFill="1" applyBorder="1" applyAlignment="1">
      <alignment vertical="center"/>
    </xf>
    <xf numFmtId="0" fontId="4" fillId="2" borderId="0" xfId="0" applyFont="1" applyFill="1" applyAlignment="1">
      <alignment vertical="center"/>
    </xf>
    <xf numFmtId="49" fontId="3" fillId="2" borderId="0" xfId="0" applyNumberFormat="1" applyFont="1" applyFill="1" applyAlignment="1">
      <alignment vertical="center"/>
    </xf>
    <xf numFmtId="0" fontId="0" fillId="0" borderId="0" xfId="0" applyFill="1"/>
    <xf numFmtId="0" fontId="1" fillId="2" borderId="0" xfId="0" applyFont="1" applyFill="1" applyBorder="1" applyAlignment="1">
      <alignment horizontal="center" vertical="center"/>
    </xf>
    <xf numFmtId="0" fontId="3" fillId="2" borderId="0" xfId="0" applyFont="1" applyFill="1" applyBorder="1" applyAlignment="1">
      <alignment horizontal="right" vertical="center"/>
    </xf>
    <xf numFmtId="1" fontId="1" fillId="3" borderId="21" xfId="0" applyNumberFormat="1" applyFont="1" applyFill="1" applyBorder="1" applyAlignment="1">
      <alignment horizontal="center" vertical="center" wrapText="1"/>
    </xf>
    <xf numFmtId="3" fontId="22" fillId="4" borderId="73" xfId="0" applyNumberFormat="1" applyFont="1" applyFill="1" applyBorder="1" applyAlignment="1" applyProtection="1">
      <alignment horizontal="center" shrinkToFit="1"/>
    </xf>
    <xf numFmtId="3" fontId="22" fillId="4" borderId="38" xfId="0" applyNumberFormat="1" applyFont="1" applyFill="1" applyBorder="1" applyAlignment="1" applyProtection="1">
      <alignment horizontal="center" shrinkToFit="1"/>
    </xf>
    <xf numFmtId="3" fontId="22" fillId="4" borderId="18" xfId="0" applyNumberFormat="1" applyFont="1" applyFill="1" applyBorder="1" applyAlignment="1" applyProtection="1">
      <alignment horizontal="center" shrinkToFit="1"/>
    </xf>
    <xf numFmtId="49" fontId="3" fillId="3" borderId="24" xfId="0" applyNumberFormat="1" applyFont="1" applyFill="1" applyBorder="1" applyAlignment="1">
      <alignment horizontal="center" vertical="center" wrapText="1"/>
    </xf>
    <xf numFmtId="0" fontId="4" fillId="0" borderId="0" xfId="0" applyFont="1" applyFill="1" applyAlignment="1">
      <alignment vertical="center"/>
    </xf>
    <xf numFmtId="0" fontId="3" fillId="0" borderId="0" xfId="0" applyFont="1" applyFill="1" applyBorder="1" applyAlignment="1">
      <alignment horizontal="right"/>
    </xf>
    <xf numFmtId="1" fontId="1" fillId="3" borderId="78" xfId="0" applyNumberFormat="1" applyFont="1" applyFill="1" applyBorder="1" applyAlignment="1">
      <alignment horizontal="center" vertical="center" wrapText="1"/>
    </xf>
    <xf numFmtId="49" fontId="1" fillId="0" borderId="58" xfId="0" applyNumberFormat="1" applyFont="1" applyFill="1" applyBorder="1" applyAlignment="1">
      <alignment horizontal="center" vertical="center"/>
    </xf>
    <xf numFmtId="49" fontId="1" fillId="0" borderId="85"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0" fontId="1" fillId="4" borderId="7" xfId="0" applyFont="1" applyFill="1" applyBorder="1" applyAlignment="1" applyProtection="1">
      <alignment horizontal="center" vertical="center" wrapText="1"/>
    </xf>
    <xf numFmtId="49" fontId="10" fillId="3" borderId="8" xfId="0" applyNumberFormat="1" applyFont="1" applyFill="1" applyBorder="1" applyAlignment="1">
      <alignment horizontal="center" vertical="center"/>
    </xf>
    <xf numFmtId="164" fontId="1" fillId="2" borderId="0" xfId="0" applyNumberFormat="1" applyFont="1" applyFill="1" applyBorder="1"/>
    <xf numFmtId="3" fontId="10" fillId="3" borderId="11" xfId="0" applyNumberFormat="1" applyFont="1" applyFill="1" applyBorder="1" applyAlignment="1">
      <alignment horizontal="right" vertical="center"/>
    </xf>
    <xf numFmtId="0" fontId="1" fillId="2" borderId="0" xfId="0" applyFont="1" applyFill="1" applyAlignment="1">
      <alignment vertical="center"/>
    </xf>
    <xf numFmtId="49" fontId="1" fillId="2"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right" vertical="center"/>
    </xf>
    <xf numFmtId="49" fontId="1" fillId="3" borderId="26" xfId="0" applyNumberFormat="1" applyFont="1" applyFill="1" applyBorder="1" applyAlignment="1">
      <alignment horizontal="center" vertical="center" wrapText="1"/>
    </xf>
    <xf numFmtId="1" fontId="1" fillId="3" borderId="11" xfId="0" applyNumberFormat="1" applyFont="1" applyFill="1" applyBorder="1" applyAlignment="1">
      <alignment horizontal="center" vertical="center" wrapText="1"/>
    </xf>
    <xf numFmtId="0" fontId="1" fillId="0" borderId="0" xfId="0" applyFont="1" applyFill="1" applyAlignment="1"/>
    <xf numFmtId="3" fontId="1" fillId="0" borderId="22" xfId="0" applyNumberFormat="1" applyFont="1" applyFill="1" applyBorder="1" applyAlignment="1" applyProtection="1">
      <alignment horizontal="right" vertical="center"/>
      <protection locked="0"/>
    </xf>
    <xf numFmtId="0" fontId="1" fillId="0" borderId="0" xfId="0" applyFont="1" applyFill="1" applyBorder="1" applyAlignment="1"/>
    <xf numFmtId="3" fontId="1" fillId="0" borderId="86"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locked="0"/>
    </xf>
    <xf numFmtId="3" fontId="1" fillId="0" borderId="53" xfId="0" applyNumberFormat="1" applyFont="1" applyFill="1" applyBorder="1" applyAlignment="1" applyProtection="1">
      <alignment horizontal="right" vertical="center"/>
      <protection locked="0"/>
    </xf>
    <xf numFmtId="49" fontId="10" fillId="3" borderId="47" xfId="0" applyNumberFormat="1" applyFont="1" applyFill="1" applyBorder="1" applyAlignment="1">
      <alignment vertical="center"/>
    </xf>
    <xf numFmtId="49" fontId="10" fillId="3" borderId="26" xfId="0" applyNumberFormat="1" applyFont="1" applyFill="1" applyBorder="1" applyAlignment="1">
      <alignment horizontal="center" vertical="center"/>
    </xf>
    <xf numFmtId="0" fontId="1" fillId="0" borderId="0" xfId="0" applyFont="1" applyFill="1"/>
    <xf numFmtId="0" fontId="1" fillId="0" borderId="0" xfId="0" applyFont="1" applyFill="1" applyBorder="1"/>
    <xf numFmtId="49" fontId="1" fillId="0" borderId="0" xfId="0" applyNumberFormat="1" applyFont="1" applyFill="1"/>
    <xf numFmtId="49" fontId="1" fillId="0" borderId="0" xfId="0" applyNumberFormat="1" applyFont="1" applyFill="1" applyBorder="1"/>
    <xf numFmtId="0" fontId="7" fillId="2" borderId="7" xfId="0" applyFont="1" applyFill="1" applyBorder="1" applyAlignment="1">
      <alignment vertical="center"/>
    </xf>
    <xf numFmtId="3" fontId="1" fillId="0" borderId="88" xfId="0" applyNumberFormat="1" applyFont="1" applyFill="1" applyBorder="1" applyAlignment="1" applyProtection="1">
      <alignment horizontal="right" vertical="center"/>
      <protection locked="0"/>
    </xf>
    <xf numFmtId="3" fontId="1" fillId="0" borderId="67" xfId="0" applyNumberFormat="1" applyFont="1" applyFill="1" applyBorder="1" applyAlignment="1" applyProtection="1">
      <alignment horizontal="right" vertical="center"/>
      <protection locked="0"/>
    </xf>
    <xf numFmtId="3" fontId="1" fillId="0" borderId="65" xfId="0" applyNumberFormat="1" applyFont="1" applyFill="1" applyBorder="1" applyAlignment="1" applyProtection="1">
      <alignment horizontal="right" vertical="center"/>
      <protection locked="0"/>
    </xf>
    <xf numFmtId="3" fontId="10" fillId="3" borderId="80" xfId="0" applyNumberFormat="1" applyFont="1" applyFill="1" applyBorder="1" applyAlignment="1">
      <alignment horizontal="right" vertical="center"/>
    </xf>
    <xf numFmtId="3" fontId="1" fillId="0" borderId="21" xfId="0" applyNumberFormat="1" applyFont="1" applyFill="1" applyBorder="1" applyAlignment="1" applyProtection="1">
      <alignment horizontal="right" vertical="center"/>
      <protection locked="0"/>
    </xf>
    <xf numFmtId="0" fontId="1" fillId="0" borderId="89" xfId="0" applyFont="1" applyFill="1" applyBorder="1" applyAlignment="1">
      <alignment horizontal="center" vertical="center" wrapText="1"/>
    </xf>
    <xf numFmtId="49" fontId="1" fillId="0" borderId="89" xfId="0" applyNumberFormat="1" applyFont="1" applyFill="1" applyBorder="1" applyAlignment="1">
      <alignment horizontal="center" vertical="center"/>
    </xf>
    <xf numFmtId="3" fontId="1" fillId="0" borderId="16" xfId="0" applyNumberFormat="1" applyFont="1" applyFill="1" applyBorder="1" applyAlignment="1" applyProtection="1">
      <alignment horizontal="right" vertical="center"/>
      <protection locked="0"/>
    </xf>
    <xf numFmtId="49" fontId="1" fillId="3" borderId="26" xfId="1"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3" fontId="1" fillId="0" borderId="9" xfId="0" applyNumberFormat="1" applyFont="1" applyFill="1" applyBorder="1" applyAlignment="1" applyProtection="1">
      <alignment horizontal="right" vertical="center"/>
      <protection locked="0"/>
    </xf>
    <xf numFmtId="3" fontId="1" fillId="0" borderId="52" xfId="0" applyNumberFormat="1" applyFont="1" applyFill="1" applyBorder="1" applyAlignment="1" applyProtection="1">
      <alignment horizontal="right" vertical="center"/>
      <protection locked="0"/>
    </xf>
    <xf numFmtId="1" fontId="1" fillId="2" borderId="0" xfId="0" applyNumberFormat="1" applyFont="1" applyFill="1" applyBorder="1" applyAlignment="1">
      <alignment horizontal="right"/>
    </xf>
    <xf numFmtId="49" fontId="10" fillId="3" borderId="92" xfId="0" applyNumberFormat="1" applyFont="1" applyFill="1" applyBorder="1" applyAlignment="1">
      <alignment horizontal="center" vertical="center"/>
    </xf>
    <xf numFmtId="3" fontId="10" fillId="3" borderId="78" xfId="0" applyNumberFormat="1" applyFont="1" applyFill="1" applyBorder="1" applyAlignment="1">
      <alignment horizontal="right" vertical="center"/>
    </xf>
    <xf numFmtId="3" fontId="10" fillId="3" borderId="56" xfId="0" applyNumberFormat="1" applyFont="1" applyFill="1" applyBorder="1" applyAlignment="1">
      <alignment horizontal="right" vertical="center"/>
    </xf>
    <xf numFmtId="49" fontId="1" fillId="0" borderId="43" xfId="0" applyNumberFormat="1" applyFont="1" applyFill="1" applyBorder="1" applyAlignment="1">
      <alignment horizontal="center" vertical="center"/>
    </xf>
    <xf numFmtId="3" fontId="1" fillId="0" borderId="15" xfId="0" applyNumberFormat="1" applyFont="1" applyFill="1" applyBorder="1" applyAlignment="1" applyProtection="1">
      <alignment horizontal="right" vertical="center"/>
      <protection locked="0"/>
    </xf>
    <xf numFmtId="3" fontId="1" fillId="0" borderId="75" xfId="0" applyNumberFormat="1" applyFont="1" applyFill="1" applyBorder="1" applyAlignment="1" applyProtection="1">
      <alignment horizontal="right" vertical="center"/>
      <protection locked="0"/>
    </xf>
    <xf numFmtId="3" fontId="1" fillId="4" borderId="87" xfId="0" applyNumberFormat="1" applyFont="1" applyFill="1" applyBorder="1" applyAlignment="1" applyProtection="1">
      <alignment horizontal="center" vertical="center" wrapText="1"/>
    </xf>
    <xf numFmtId="3" fontId="22" fillId="4" borderId="39" xfId="0" applyNumberFormat="1" applyFont="1" applyFill="1" applyBorder="1" applyAlignment="1" applyProtection="1">
      <alignment horizontal="center" vertical="center" wrapText="1"/>
    </xf>
    <xf numFmtId="3" fontId="22" fillId="4" borderId="19" xfId="0" applyNumberFormat="1" applyFont="1" applyFill="1" applyBorder="1" applyAlignment="1" applyProtection="1">
      <alignment horizontal="center" vertical="center" wrapText="1"/>
    </xf>
    <xf numFmtId="3" fontId="22" fillId="4" borderId="62" xfId="0" applyNumberFormat="1" applyFont="1" applyFill="1" applyBorder="1" applyAlignment="1" applyProtection="1">
      <alignment horizontal="center" vertical="center" wrapText="1"/>
    </xf>
    <xf numFmtId="0" fontId="4" fillId="2" borderId="0" xfId="1" applyFont="1" applyFill="1" applyAlignment="1">
      <alignment vertical="center"/>
    </xf>
    <xf numFmtId="49" fontId="1" fillId="2" borderId="0" xfId="1" applyNumberFormat="1"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right" vertical="center"/>
    </xf>
    <xf numFmtId="0" fontId="1" fillId="2" borderId="0" xfId="1" applyFont="1" applyFill="1" applyAlignment="1">
      <alignment horizontal="right" vertical="center"/>
    </xf>
    <xf numFmtId="0" fontId="1" fillId="4" borderId="42" xfId="1" applyFont="1" applyFill="1" applyBorder="1" applyAlignment="1">
      <alignment horizontal="center" vertical="center" wrapText="1"/>
    </xf>
    <xf numFmtId="0" fontId="1" fillId="2" borderId="49" xfId="1" applyFont="1" applyFill="1" applyBorder="1" applyAlignment="1">
      <alignment horizontal="center" vertical="center"/>
    </xf>
    <xf numFmtId="3" fontId="1" fillId="2" borderId="9" xfId="1" applyNumberFormat="1" applyFont="1" applyFill="1" applyBorder="1" applyAlignment="1" applyProtection="1">
      <alignment horizontal="right" vertical="center"/>
      <protection locked="0"/>
    </xf>
    <xf numFmtId="0" fontId="1" fillId="3" borderId="24" xfId="1" applyFont="1" applyFill="1" applyBorder="1" applyAlignment="1">
      <alignment horizontal="left" vertical="center"/>
    </xf>
    <xf numFmtId="2" fontId="1" fillId="3" borderId="24" xfId="1" applyNumberFormat="1" applyFont="1" applyFill="1" applyBorder="1" applyAlignment="1">
      <alignment horizontal="center" vertical="center" wrapText="1"/>
    </xf>
    <xf numFmtId="0" fontId="1" fillId="3" borderId="25" xfId="1" applyFont="1" applyFill="1" applyBorder="1" applyAlignment="1">
      <alignment horizontal="left" vertical="center"/>
    </xf>
    <xf numFmtId="2" fontId="1" fillId="3" borderId="25" xfId="1" applyNumberFormat="1" applyFont="1" applyFill="1" applyBorder="1" applyAlignment="1">
      <alignment horizontal="center" vertical="center"/>
    </xf>
    <xf numFmtId="0" fontId="1" fillId="3" borderId="44" xfId="1" applyFont="1" applyFill="1" applyBorder="1" applyAlignment="1">
      <alignment horizontal="left" vertical="center"/>
    </xf>
    <xf numFmtId="2" fontId="1" fillId="3" borderId="44" xfId="1" applyNumberFormat="1" applyFont="1" applyFill="1" applyBorder="1" applyAlignment="1">
      <alignment horizontal="center" vertical="center"/>
    </xf>
    <xf numFmtId="0" fontId="1" fillId="2" borderId="42" xfId="1" applyFont="1" applyFill="1" applyBorder="1" applyAlignment="1">
      <alignment vertical="center" wrapText="1"/>
    </xf>
    <xf numFmtId="0" fontId="1" fillId="2" borderId="2" xfId="1" applyFont="1" applyFill="1" applyBorder="1" applyAlignment="1">
      <alignment horizontal="center" vertical="center"/>
    </xf>
    <xf numFmtId="0" fontId="1" fillId="2" borderId="44" xfId="1" applyFont="1" applyFill="1" applyBorder="1" applyAlignment="1">
      <alignment vertical="center"/>
    </xf>
    <xf numFmtId="0" fontId="1" fillId="2" borderId="1" xfId="1" applyFont="1" applyFill="1" applyBorder="1" applyAlignment="1">
      <alignment horizontal="center" vertical="center"/>
    </xf>
    <xf numFmtId="3" fontId="1" fillId="2" borderId="10" xfId="1" applyNumberFormat="1" applyFont="1" applyFill="1" applyBorder="1" applyAlignment="1" applyProtection="1">
      <alignment horizontal="right" vertical="center"/>
      <protection locked="0"/>
    </xf>
    <xf numFmtId="0" fontId="1" fillId="2" borderId="42" xfId="1" applyFont="1" applyFill="1" applyBorder="1" applyAlignment="1">
      <alignment vertical="center"/>
    </xf>
    <xf numFmtId="0" fontId="10" fillId="3" borderId="7" xfId="1" applyFont="1" applyFill="1" applyBorder="1" applyAlignment="1">
      <alignment vertical="center"/>
    </xf>
    <xf numFmtId="0" fontId="10" fillId="3" borderId="8" xfId="1" applyFont="1" applyFill="1" applyBorder="1" applyAlignment="1">
      <alignment horizontal="center" vertical="center"/>
    </xf>
    <xf numFmtId="3" fontId="10" fillId="3" borderId="16" xfId="1" applyNumberFormat="1" applyFont="1" applyFill="1" applyBorder="1" applyAlignment="1">
      <alignment horizontal="right" vertical="center"/>
    </xf>
    <xf numFmtId="0" fontId="10" fillId="3" borderId="17" xfId="1" applyFont="1" applyFill="1" applyBorder="1" applyAlignment="1">
      <alignment horizontal="center" vertical="center"/>
    </xf>
    <xf numFmtId="0" fontId="10" fillId="3" borderId="26" xfId="1" applyFont="1" applyFill="1" applyBorder="1" applyAlignment="1">
      <alignment horizontal="left" vertical="center"/>
    </xf>
    <xf numFmtId="0" fontId="10" fillId="3" borderId="93" xfId="1" applyFont="1" applyFill="1" applyBorder="1" applyAlignment="1">
      <alignment horizontal="center" vertical="center"/>
    </xf>
    <xf numFmtId="3" fontId="10" fillId="3" borderId="11" xfId="1" applyNumberFormat="1" applyFont="1" applyFill="1" applyBorder="1" applyAlignment="1">
      <alignment horizontal="right" vertical="center"/>
    </xf>
    <xf numFmtId="0" fontId="1" fillId="3" borderId="24" xfId="1" applyFont="1" applyFill="1" applyBorder="1" applyAlignment="1">
      <alignment vertical="center"/>
    </xf>
    <xf numFmtId="0" fontId="1" fillId="3" borderId="25" xfId="1" applyFont="1" applyFill="1" applyBorder="1" applyAlignment="1">
      <alignment vertical="center"/>
    </xf>
    <xf numFmtId="0" fontId="1" fillId="3" borderId="44" xfId="1" applyFont="1" applyFill="1" applyBorder="1" applyAlignment="1">
      <alignment vertical="center"/>
    </xf>
    <xf numFmtId="0" fontId="1" fillId="2" borderId="42" xfId="1" applyFont="1" applyFill="1" applyBorder="1" applyAlignment="1">
      <alignment horizontal="left" vertical="center" wrapText="1"/>
    </xf>
    <xf numFmtId="0" fontId="1" fillId="2" borderId="54" xfId="1" applyFont="1" applyFill="1" applyBorder="1" applyAlignment="1">
      <alignment horizontal="center" vertical="center"/>
    </xf>
    <xf numFmtId="0" fontId="1" fillId="2" borderId="43" xfId="1" applyFont="1" applyFill="1" applyBorder="1" applyAlignment="1">
      <alignment horizontal="left" vertical="center"/>
    </xf>
    <xf numFmtId="0" fontId="1" fillId="2" borderId="20" xfId="1" applyFont="1" applyFill="1" applyBorder="1" applyAlignment="1">
      <alignment horizontal="center" vertical="center"/>
    </xf>
    <xf numFmtId="3" fontId="1" fillId="2" borderId="15" xfId="1" applyNumberFormat="1" applyFont="1" applyFill="1" applyBorder="1" applyAlignment="1" applyProtection="1">
      <alignment horizontal="right" vertical="center"/>
      <protection locked="0"/>
    </xf>
    <xf numFmtId="0" fontId="1" fillId="2" borderId="8" xfId="1" applyFont="1" applyFill="1" applyBorder="1" applyAlignment="1">
      <alignment horizontal="center" vertical="center"/>
    </xf>
    <xf numFmtId="0" fontId="10" fillId="2" borderId="0" xfId="1" applyFont="1" applyFill="1" applyBorder="1" applyAlignment="1">
      <alignment vertical="center"/>
    </xf>
    <xf numFmtId="0" fontId="1" fillId="2" borderId="0" xfId="1" applyFont="1" applyFill="1" applyBorder="1" applyAlignment="1">
      <alignment horizontal="center" vertical="center"/>
    </xf>
    <xf numFmtId="3" fontId="1" fillId="2" borderId="0" xfId="1" applyNumberFormat="1" applyFont="1" applyFill="1" applyBorder="1" applyAlignment="1">
      <alignment vertical="center"/>
    </xf>
    <xf numFmtId="0" fontId="1" fillId="2" borderId="0" xfId="1" applyFont="1" applyFill="1" applyBorder="1" applyAlignment="1">
      <alignment vertical="center"/>
    </xf>
    <xf numFmtId="0" fontId="1" fillId="2" borderId="42" xfId="1" applyFont="1" applyFill="1" applyBorder="1" applyAlignment="1">
      <alignment horizontal="center" vertical="center" wrapText="1"/>
    </xf>
    <xf numFmtId="3" fontId="1" fillId="2" borderId="22" xfId="1" applyNumberFormat="1" applyFont="1" applyFill="1" applyBorder="1" applyAlignment="1" applyProtection="1">
      <alignment horizontal="right" vertical="center"/>
      <protection locked="0"/>
    </xf>
    <xf numFmtId="0" fontId="1" fillId="2" borderId="66" xfId="1" applyFont="1" applyFill="1" applyBorder="1" applyAlignment="1">
      <alignment vertical="center"/>
    </xf>
    <xf numFmtId="3" fontId="1" fillId="4" borderId="43" xfId="1" applyNumberFormat="1" applyFont="1" applyFill="1" applyBorder="1" applyAlignment="1" applyProtection="1">
      <alignment horizontal="center" vertical="center" shrinkToFit="1"/>
    </xf>
    <xf numFmtId="0" fontId="1" fillId="2" borderId="50" xfId="1" applyFill="1" applyBorder="1" applyAlignment="1">
      <alignment horizontal="left" vertical="center" wrapText="1"/>
    </xf>
    <xf numFmtId="0" fontId="1" fillId="2" borderId="51" xfId="1" applyFont="1" applyFill="1" applyBorder="1" applyAlignment="1">
      <alignment horizontal="center" vertical="center" wrapText="1"/>
    </xf>
    <xf numFmtId="0" fontId="1" fillId="2" borderId="53" xfId="1" applyFont="1" applyFill="1" applyBorder="1" applyAlignment="1" applyProtection="1">
      <alignment horizontal="right" vertical="center" wrapText="1"/>
      <protection locked="0"/>
    </xf>
    <xf numFmtId="0" fontId="1" fillId="2" borderId="51" xfId="1" applyFill="1" applyBorder="1" applyAlignment="1">
      <alignment horizontal="center" vertical="center" wrapText="1"/>
    </xf>
    <xf numFmtId="3" fontId="10" fillId="3" borderId="94" xfId="1" applyNumberFormat="1" applyFont="1" applyFill="1" applyBorder="1" applyAlignment="1">
      <alignment horizontal="right" vertical="center"/>
    </xf>
    <xf numFmtId="3" fontId="10" fillId="3" borderId="15" xfId="1" applyNumberFormat="1" applyFont="1" applyFill="1" applyBorder="1" applyAlignment="1">
      <alignment horizontal="right" vertical="center"/>
    </xf>
    <xf numFmtId="49" fontId="1" fillId="3" borderId="24" xfId="0" applyNumberFormat="1" applyFont="1" applyFill="1" applyBorder="1" applyAlignment="1">
      <alignment horizontal="center" vertical="center" wrapText="1"/>
    </xf>
    <xf numFmtId="164" fontId="1" fillId="6" borderId="0" xfId="0" applyNumberFormat="1" applyFont="1" applyFill="1" applyBorder="1"/>
    <xf numFmtId="1" fontId="1" fillId="6" borderId="0" xfId="0" applyNumberFormat="1" applyFont="1" applyFill="1" applyBorder="1"/>
    <xf numFmtId="0" fontId="1" fillId="4" borderId="43" xfId="1" applyFont="1" applyFill="1" applyBorder="1" applyAlignment="1">
      <alignment horizontal="center" vertical="center" wrapText="1"/>
    </xf>
    <xf numFmtId="3" fontId="1" fillId="2" borderId="16" xfId="1" applyNumberFormat="1" applyFont="1" applyFill="1" applyBorder="1" applyAlignment="1" applyProtection="1">
      <alignment horizontal="right" vertical="center"/>
      <protection locked="0"/>
    </xf>
    <xf numFmtId="49" fontId="3" fillId="2" borderId="57" xfId="0" applyNumberFormat="1" applyFont="1" applyFill="1" applyBorder="1" applyAlignment="1">
      <alignment vertical="center" wrapText="1"/>
    </xf>
    <xf numFmtId="3" fontId="22" fillId="4" borderId="73" xfId="0" applyNumberFormat="1" applyFont="1" applyFill="1" applyBorder="1" applyAlignment="1" applyProtection="1">
      <alignment horizontal="center" vertical="center" wrapText="1"/>
    </xf>
    <xf numFmtId="0" fontId="3" fillId="3" borderId="51" xfId="0" applyFont="1" applyFill="1" applyBorder="1" applyAlignment="1">
      <alignment horizontal="center" vertical="center"/>
    </xf>
    <xf numFmtId="3" fontId="3" fillId="2" borderId="53" xfId="0" applyNumberFormat="1" applyFont="1" applyFill="1" applyBorder="1" applyAlignment="1" applyProtection="1">
      <alignment horizontal="right" vertical="center"/>
      <protection locked="0"/>
    </xf>
    <xf numFmtId="49" fontId="3" fillId="2" borderId="99" xfId="0" applyNumberFormat="1" applyFont="1" applyFill="1" applyBorder="1" applyAlignment="1">
      <alignment vertical="center" wrapText="1"/>
    </xf>
    <xf numFmtId="3" fontId="22" fillId="4" borderId="100" xfId="0" applyNumberFormat="1" applyFont="1" applyFill="1" applyBorder="1" applyAlignment="1" applyProtection="1">
      <alignment horizontal="center" vertical="center" wrapText="1"/>
    </xf>
    <xf numFmtId="0" fontId="3" fillId="3" borderId="101" xfId="0" applyFont="1" applyFill="1" applyBorder="1" applyAlignment="1">
      <alignment horizontal="center" vertical="center"/>
    </xf>
    <xf numFmtId="3" fontId="3" fillId="2" borderId="98" xfId="0" applyNumberFormat="1" applyFont="1" applyFill="1" applyBorder="1" applyAlignment="1" applyProtection="1">
      <alignment horizontal="right" vertical="center"/>
      <protection locked="0"/>
    </xf>
    <xf numFmtId="49" fontId="3" fillId="2" borderId="102" xfId="0" applyNumberFormat="1" applyFont="1" applyFill="1" applyBorder="1" applyAlignment="1">
      <alignment vertical="center" wrapText="1"/>
    </xf>
    <xf numFmtId="3" fontId="22" fillId="4" borderId="103" xfId="0" applyNumberFormat="1" applyFont="1" applyFill="1" applyBorder="1" applyAlignment="1" applyProtection="1">
      <alignment horizontal="center" vertical="center" wrapText="1"/>
    </xf>
    <xf numFmtId="0" fontId="3" fillId="3" borderId="104" xfId="0" applyFont="1" applyFill="1" applyBorder="1" applyAlignment="1">
      <alignment horizontal="center" vertical="center"/>
    </xf>
    <xf numFmtId="3" fontId="3" fillId="2" borderId="95" xfId="0" applyNumberFormat="1" applyFont="1" applyFill="1" applyBorder="1" applyAlignment="1" applyProtection="1">
      <alignment horizontal="right" vertical="center"/>
      <protection locked="0"/>
    </xf>
    <xf numFmtId="49" fontId="3" fillId="2" borderId="102" xfId="0" applyNumberFormat="1" applyFont="1" applyFill="1" applyBorder="1" applyAlignment="1">
      <alignment vertical="center"/>
    </xf>
    <xf numFmtId="49" fontId="3" fillId="2" borderId="105" xfId="0" applyNumberFormat="1" applyFont="1" applyFill="1" applyBorder="1" applyAlignment="1">
      <alignment vertical="center"/>
    </xf>
    <xf numFmtId="49" fontId="1" fillId="0" borderId="108" xfId="0" applyNumberFormat="1" applyFont="1" applyFill="1" applyBorder="1" applyAlignment="1">
      <alignment horizontal="center" vertical="center"/>
    </xf>
    <xf numFmtId="3" fontId="1" fillId="0" borderId="98" xfId="0" applyNumberFormat="1" applyFont="1" applyFill="1" applyBorder="1" applyAlignment="1" applyProtection="1">
      <alignment horizontal="right" vertical="center"/>
      <protection locked="0"/>
    </xf>
    <xf numFmtId="49" fontId="1" fillId="0" borderId="110" xfId="0" applyNumberFormat="1" applyFont="1" applyFill="1" applyBorder="1" applyAlignment="1"/>
    <xf numFmtId="49" fontId="1" fillId="0" borderId="111" xfId="0" applyNumberFormat="1" applyFont="1" applyFill="1" applyBorder="1" applyAlignment="1">
      <alignment horizontal="center" vertical="center"/>
    </xf>
    <xf numFmtId="3" fontId="1" fillId="0" borderId="110" xfId="0" applyNumberFormat="1" applyFont="1" applyFill="1" applyBorder="1" applyAlignment="1" applyProtection="1">
      <alignment horizontal="right" vertical="center"/>
      <protection locked="0"/>
    </xf>
    <xf numFmtId="3" fontId="1" fillId="0" borderId="112" xfId="0" applyNumberFormat="1" applyFont="1" applyFill="1" applyBorder="1" applyAlignment="1" applyProtection="1">
      <alignment horizontal="right" vertical="center"/>
      <protection locked="0"/>
    </xf>
    <xf numFmtId="49" fontId="1" fillId="0" borderId="98" xfId="0" applyNumberFormat="1" applyFont="1" applyFill="1" applyBorder="1" applyAlignment="1"/>
    <xf numFmtId="3" fontId="1" fillId="0" borderId="107" xfId="0" applyNumberFormat="1" applyFont="1" applyFill="1" applyBorder="1" applyAlignment="1" applyProtection="1">
      <alignment horizontal="right" vertical="center"/>
      <protection locked="0"/>
    </xf>
    <xf numFmtId="49" fontId="1" fillId="0" borderId="114" xfId="0" applyNumberFormat="1" applyFont="1" applyFill="1" applyBorder="1" applyAlignment="1"/>
    <xf numFmtId="49" fontId="1" fillId="0" borderId="115" xfId="0" applyNumberFormat="1" applyFont="1" applyFill="1" applyBorder="1" applyAlignment="1">
      <alignment horizontal="center" vertical="center"/>
    </xf>
    <xf numFmtId="3" fontId="1" fillId="0" borderId="114" xfId="0" applyNumberFormat="1" applyFont="1" applyFill="1" applyBorder="1" applyAlignment="1" applyProtection="1">
      <alignment horizontal="right" vertical="center"/>
      <protection locked="0"/>
    </xf>
    <xf numFmtId="3" fontId="1" fillId="0" borderId="116" xfId="0" applyNumberFormat="1" applyFont="1" applyFill="1" applyBorder="1" applyAlignment="1" applyProtection="1">
      <alignment horizontal="right" vertical="center"/>
      <protection locked="0"/>
    </xf>
    <xf numFmtId="0" fontId="1" fillId="0" borderId="57" xfId="0" applyFont="1" applyFill="1" applyBorder="1" applyAlignment="1"/>
    <xf numFmtId="0" fontId="1" fillId="0" borderId="88" xfId="0" applyFont="1" applyFill="1" applyBorder="1" applyAlignment="1"/>
    <xf numFmtId="0" fontId="1" fillId="0" borderId="6" xfId="0" applyFont="1" applyFill="1" applyBorder="1" applyAlignment="1"/>
    <xf numFmtId="0" fontId="1" fillId="0" borderId="67" xfId="0" applyFont="1" applyFill="1" applyBorder="1" applyAlignment="1"/>
    <xf numFmtId="0" fontId="1" fillId="0" borderId="99" xfId="0" applyFont="1" applyFill="1" applyBorder="1" applyAlignment="1"/>
    <xf numFmtId="0" fontId="1" fillId="0" borderId="107" xfId="0" applyFont="1" applyFill="1" applyBorder="1" applyAlignment="1"/>
    <xf numFmtId="49" fontId="1" fillId="0" borderId="95" xfId="0" applyNumberFormat="1" applyFont="1" applyFill="1" applyBorder="1" applyAlignment="1"/>
    <xf numFmtId="49" fontId="1" fillId="0" borderId="117" xfId="0" applyNumberFormat="1" applyFont="1" applyFill="1" applyBorder="1" applyAlignment="1">
      <alignment horizontal="center" vertical="center"/>
    </xf>
    <xf numFmtId="3" fontId="1" fillId="0" borderId="95" xfId="0" applyNumberFormat="1" applyFont="1" applyFill="1" applyBorder="1" applyAlignment="1" applyProtection="1">
      <alignment horizontal="right" vertical="center"/>
      <protection locked="0"/>
    </xf>
    <xf numFmtId="3" fontId="1" fillId="0" borderId="118" xfId="0" applyNumberFormat="1" applyFont="1" applyFill="1" applyBorder="1" applyAlignment="1" applyProtection="1">
      <alignment horizontal="right" vertical="center"/>
      <protection locked="0"/>
    </xf>
    <xf numFmtId="0" fontId="3" fillId="3" borderId="70" xfId="0" applyFont="1" applyFill="1" applyBorder="1" applyAlignment="1">
      <alignment horizontal="center"/>
    </xf>
    <xf numFmtId="3" fontId="3" fillId="2" borderId="10" xfId="0" applyNumberFormat="1" applyFont="1" applyFill="1" applyBorder="1" applyAlignment="1" applyProtection="1">
      <alignment horizontal="right" shrinkToFit="1"/>
      <protection locked="0"/>
    </xf>
    <xf numFmtId="0" fontId="3" fillId="3" borderId="1" xfId="0" applyFont="1" applyFill="1" applyBorder="1" applyAlignment="1">
      <alignment horizontal="center"/>
    </xf>
    <xf numFmtId="3" fontId="3" fillId="2" borderId="67" xfId="0" applyNumberFormat="1" applyFont="1" applyFill="1" applyBorder="1" applyAlignment="1" applyProtection="1">
      <alignment horizontal="right" shrinkToFit="1"/>
      <protection locked="0"/>
    </xf>
    <xf numFmtId="3" fontId="22" fillId="4" borderId="100" xfId="0" applyNumberFormat="1" applyFont="1" applyFill="1" applyBorder="1" applyAlignment="1" applyProtection="1">
      <alignment horizontal="center" shrinkToFit="1"/>
    </xf>
    <xf numFmtId="0" fontId="3" fillId="3" borderId="119" xfId="0" applyFont="1" applyFill="1" applyBorder="1" applyAlignment="1">
      <alignment horizontal="center"/>
    </xf>
    <xf numFmtId="3" fontId="3" fillId="2" borderId="98" xfId="0" applyNumberFormat="1" applyFont="1" applyFill="1" applyBorder="1" applyAlignment="1" applyProtection="1">
      <alignment horizontal="right" shrinkToFit="1"/>
      <protection locked="0"/>
    </xf>
    <xf numFmtId="0" fontId="3" fillId="3" borderId="101" xfId="0" applyFont="1" applyFill="1" applyBorder="1" applyAlignment="1">
      <alignment horizontal="center"/>
    </xf>
    <xf numFmtId="3" fontId="3" fillId="2" borderId="107" xfId="0" applyNumberFormat="1" applyFont="1" applyFill="1" applyBorder="1" applyAlignment="1" applyProtection="1">
      <alignment horizontal="right" shrinkToFit="1"/>
      <protection locked="0"/>
    </xf>
    <xf numFmtId="49" fontId="3" fillId="2" borderId="95" xfId="0" applyNumberFormat="1" applyFont="1" applyFill="1" applyBorder="1" applyAlignment="1"/>
    <xf numFmtId="3" fontId="22" fillId="4" borderId="103" xfId="0" applyNumberFormat="1" applyFont="1" applyFill="1" applyBorder="1" applyAlignment="1" applyProtection="1">
      <alignment horizontal="center" shrinkToFit="1"/>
    </xf>
    <xf numFmtId="0" fontId="3" fillId="3" borderId="120" xfId="0" applyFont="1" applyFill="1" applyBorder="1" applyAlignment="1">
      <alignment horizontal="center"/>
    </xf>
    <xf numFmtId="3" fontId="3" fillId="2" borderId="95" xfId="0" applyNumberFormat="1" applyFont="1" applyFill="1" applyBorder="1" applyAlignment="1" applyProtection="1">
      <alignment horizontal="right" shrinkToFit="1"/>
      <protection locked="0"/>
    </xf>
    <xf numFmtId="0" fontId="3" fillId="3" borderId="104" xfId="0" applyFont="1" applyFill="1" applyBorder="1" applyAlignment="1">
      <alignment horizontal="center"/>
    </xf>
    <xf numFmtId="3" fontId="3" fillId="2" borderId="118" xfId="0" applyNumberFormat="1" applyFont="1" applyFill="1" applyBorder="1" applyAlignment="1" applyProtection="1">
      <alignment horizontal="right" shrinkToFit="1"/>
      <protection locked="0"/>
    </xf>
    <xf numFmtId="49" fontId="3" fillId="2" borderId="98" xfId="0" applyNumberFormat="1" applyFont="1" applyFill="1" applyBorder="1" applyAlignment="1"/>
    <xf numFmtId="49" fontId="3" fillId="2" borderId="114" xfId="0" applyNumberFormat="1" applyFont="1" applyFill="1" applyBorder="1" applyAlignment="1"/>
    <xf numFmtId="3" fontId="22" fillId="4" borderId="122" xfId="0" applyNumberFormat="1" applyFont="1" applyFill="1" applyBorder="1" applyAlignment="1" applyProtection="1">
      <alignment horizontal="center" shrinkToFit="1"/>
    </xf>
    <xf numFmtId="0" fontId="3" fillId="3" borderId="123" xfId="0" applyFont="1" applyFill="1" applyBorder="1" applyAlignment="1">
      <alignment horizontal="center"/>
    </xf>
    <xf numFmtId="3" fontId="3" fillId="2" borderId="114" xfId="0" applyNumberFormat="1" applyFont="1" applyFill="1" applyBorder="1" applyAlignment="1" applyProtection="1">
      <alignment horizontal="right" shrinkToFit="1"/>
      <protection locked="0"/>
    </xf>
    <xf numFmtId="0" fontId="3" fillId="3" borderId="121" xfId="0" applyFont="1" applyFill="1" applyBorder="1" applyAlignment="1">
      <alignment horizontal="center"/>
    </xf>
    <xf numFmtId="3" fontId="3" fillId="2" borderId="116" xfId="0" applyNumberFormat="1" applyFont="1" applyFill="1" applyBorder="1" applyAlignment="1" applyProtection="1">
      <alignment horizontal="right" shrinkToFit="1"/>
      <protection locked="0"/>
    </xf>
    <xf numFmtId="49" fontId="3" fillId="2" borderId="97" xfId="0" applyNumberFormat="1" applyFont="1" applyFill="1" applyBorder="1" applyAlignment="1"/>
    <xf numFmtId="0" fontId="3" fillId="3" borderId="124" xfId="0" applyFont="1" applyFill="1" applyBorder="1" applyAlignment="1">
      <alignment horizontal="center"/>
    </xf>
    <xf numFmtId="3" fontId="3" fillId="2" borderId="97" xfId="0" applyNumberFormat="1" applyFont="1" applyFill="1" applyBorder="1" applyAlignment="1" applyProtection="1">
      <alignment horizontal="right" shrinkToFit="1"/>
      <protection locked="0"/>
    </xf>
    <xf numFmtId="0" fontId="3" fillId="3" borderId="96" xfId="0" applyFont="1" applyFill="1" applyBorder="1" applyAlignment="1">
      <alignment horizontal="center"/>
    </xf>
    <xf numFmtId="3" fontId="3" fillId="2" borderId="125" xfId="0" applyNumberFormat="1" applyFont="1" applyFill="1" applyBorder="1" applyAlignment="1" applyProtection="1">
      <alignment horizontal="right" shrinkToFit="1"/>
      <protection locked="0"/>
    </xf>
    <xf numFmtId="0" fontId="3" fillId="3" borderId="68" xfId="0" applyFont="1" applyFill="1" applyBorder="1" applyAlignment="1">
      <alignment horizontal="center"/>
    </xf>
    <xf numFmtId="3" fontId="3" fillId="2" borderId="53" xfId="0" applyNumberFormat="1" applyFont="1" applyFill="1" applyBorder="1" applyAlignment="1" applyProtection="1">
      <alignment horizontal="right" shrinkToFit="1"/>
      <protection locked="0"/>
    </xf>
    <xf numFmtId="0" fontId="3" fillId="3" borderId="51" xfId="0" applyFont="1" applyFill="1" applyBorder="1" applyAlignment="1">
      <alignment horizontal="center"/>
    </xf>
    <xf numFmtId="3" fontId="3" fillId="2" borderId="88" xfId="0" applyNumberFormat="1" applyFont="1" applyFill="1" applyBorder="1" applyAlignment="1" applyProtection="1">
      <alignment horizontal="right" shrinkToFit="1"/>
      <protection locked="0"/>
    </xf>
    <xf numFmtId="3" fontId="22" fillId="4" borderId="40" xfId="0" applyNumberFormat="1" applyFont="1" applyFill="1" applyBorder="1" applyAlignment="1" applyProtection="1">
      <alignment horizontal="center" shrinkToFit="1"/>
    </xf>
    <xf numFmtId="0" fontId="3" fillId="3" borderId="126" xfId="0" applyFont="1" applyFill="1" applyBorder="1" applyAlignment="1">
      <alignment horizontal="center"/>
    </xf>
    <xf numFmtId="3" fontId="3" fillId="2" borderId="127" xfId="0" applyNumberFormat="1" applyFont="1" applyFill="1" applyBorder="1" applyAlignment="1" applyProtection="1">
      <alignment horizontal="right" shrinkToFit="1"/>
      <protection locked="0"/>
    </xf>
    <xf numFmtId="0" fontId="3" fillId="3" borderId="128" xfId="0" applyFont="1" applyFill="1" applyBorder="1" applyAlignment="1">
      <alignment horizontal="center"/>
    </xf>
    <xf numFmtId="3" fontId="3" fillId="2" borderId="91" xfId="0" applyNumberFormat="1" applyFont="1" applyFill="1" applyBorder="1" applyAlignment="1" applyProtection="1">
      <alignment horizontal="right" shrinkToFit="1"/>
      <protection locked="0"/>
    </xf>
    <xf numFmtId="0" fontId="1" fillId="4" borderId="58" xfId="1" applyFont="1" applyFill="1" applyBorder="1" applyAlignment="1">
      <alignment horizontal="center" vertical="center" wrapText="1"/>
    </xf>
    <xf numFmtId="0" fontId="1" fillId="2" borderId="68" xfId="1" applyFont="1" applyFill="1" applyBorder="1" applyAlignment="1">
      <alignment horizontal="center" vertical="center"/>
    </xf>
    <xf numFmtId="3" fontId="1" fillId="2" borderId="53" xfId="1" applyNumberFormat="1" applyFont="1" applyFill="1" applyBorder="1" applyAlignment="1" applyProtection="1">
      <alignment horizontal="right" vertical="center"/>
      <protection locked="0"/>
    </xf>
    <xf numFmtId="0" fontId="1" fillId="4" borderId="89" xfId="1" applyFont="1" applyFill="1" applyBorder="1" applyAlignment="1">
      <alignment horizontal="center" vertical="center" wrapText="1"/>
    </xf>
    <xf numFmtId="0" fontId="1" fillId="2" borderId="37" xfId="1" applyFont="1" applyFill="1" applyBorder="1" applyAlignment="1">
      <alignment horizontal="center" vertical="center"/>
    </xf>
    <xf numFmtId="0" fontId="1" fillId="2" borderId="98" xfId="1" applyFont="1" applyFill="1" applyBorder="1" applyAlignment="1">
      <alignment horizontal="left" vertical="center" wrapText="1"/>
    </xf>
    <xf numFmtId="0" fontId="1" fillId="4" borderId="108" xfId="1" applyFont="1" applyFill="1" applyBorder="1" applyAlignment="1">
      <alignment horizontal="center" vertical="center" wrapText="1"/>
    </xf>
    <xf numFmtId="0" fontId="1" fillId="2" borderId="119" xfId="1" applyFont="1" applyFill="1" applyBorder="1" applyAlignment="1">
      <alignment horizontal="center" vertical="center"/>
    </xf>
    <xf numFmtId="3" fontId="1" fillId="2" borderId="98" xfId="1" applyNumberFormat="1" applyFont="1" applyFill="1" applyBorder="1" applyAlignment="1" applyProtection="1">
      <alignment horizontal="right" vertical="center"/>
      <protection locked="0"/>
    </xf>
    <xf numFmtId="0" fontId="1" fillId="2" borderId="44" xfId="1" applyFill="1" applyBorder="1" applyAlignment="1">
      <alignment horizontal="left" vertical="center" wrapText="1"/>
    </xf>
    <xf numFmtId="0" fontId="1" fillId="2" borderId="64" xfId="1" applyFill="1" applyBorder="1" applyAlignment="1">
      <alignment horizontal="center" vertical="center" wrapText="1"/>
    </xf>
    <xf numFmtId="0" fontId="1" fillId="2" borderId="22" xfId="1" applyFont="1" applyFill="1" applyBorder="1" applyAlignment="1" applyProtection="1">
      <alignment horizontal="right" vertical="center" wrapText="1"/>
      <protection locked="0"/>
    </xf>
    <xf numFmtId="0" fontId="1" fillId="2" borderId="8" xfId="1" applyFont="1" applyFill="1" applyBorder="1" applyAlignment="1">
      <alignment horizontal="center" vertical="center" wrapText="1"/>
    </xf>
    <xf numFmtId="0" fontId="1" fillId="2" borderId="15" xfId="1" applyFont="1" applyFill="1" applyBorder="1" applyAlignment="1" applyProtection="1">
      <alignment horizontal="right" vertical="center" wrapText="1"/>
      <protection locked="0"/>
    </xf>
    <xf numFmtId="49" fontId="3" fillId="0" borderId="44"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3" fontId="3" fillId="0" borderId="15" xfId="0" applyNumberFormat="1" applyFont="1" applyFill="1" applyBorder="1" applyAlignment="1" applyProtection="1">
      <alignment horizontal="right" vertical="center"/>
      <protection locked="0"/>
    </xf>
    <xf numFmtId="0" fontId="9" fillId="2" borderId="10" xfId="0" applyFont="1" applyFill="1" applyBorder="1" applyAlignment="1">
      <alignment horizontal="left" vertical="center"/>
    </xf>
    <xf numFmtId="0" fontId="1" fillId="4" borderId="46" xfId="0"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1" fillId="2" borderId="10" xfId="0" applyFont="1" applyFill="1" applyBorder="1" applyAlignment="1" applyProtection="1">
      <alignment horizontal="right" vertical="center"/>
      <protection locked="0"/>
    </xf>
    <xf numFmtId="0" fontId="3" fillId="2" borderId="110" xfId="0" applyFont="1" applyFill="1" applyBorder="1" applyAlignment="1">
      <alignment vertical="center"/>
    </xf>
    <xf numFmtId="0" fontId="1" fillId="2" borderId="129" xfId="0" applyFont="1" applyFill="1" applyBorder="1" applyAlignment="1" applyProtection="1">
      <alignment horizontal="center" vertical="center"/>
    </xf>
    <xf numFmtId="0" fontId="1" fillId="2" borderId="130" xfId="0" applyFont="1" applyFill="1" applyBorder="1" applyAlignment="1">
      <alignment horizontal="center" vertical="center"/>
    </xf>
    <xf numFmtId="0" fontId="1" fillId="2" borderId="110" xfId="0" applyFont="1" applyFill="1" applyBorder="1" applyAlignment="1" applyProtection="1">
      <alignment horizontal="right" vertical="center"/>
      <protection locked="0"/>
    </xf>
    <xf numFmtId="0" fontId="3" fillId="2" borderId="97" xfId="0" applyFont="1" applyFill="1" applyBorder="1" applyAlignment="1">
      <alignment vertical="center"/>
    </xf>
    <xf numFmtId="0" fontId="1" fillId="2" borderId="131" xfId="0" applyFont="1" applyFill="1" applyBorder="1" applyAlignment="1" applyProtection="1">
      <alignment horizontal="center" vertical="center"/>
    </xf>
    <xf numFmtId="0" fontId="1" fillId="2" borderId="96" xfId="0" applyFont="1" applyFill="1" applyBorder="1" applyAlignment="1">
      <alignment horizontal="center" vertical="center"/>
    </xf>
    <xf numFmtId="0" fontId="1" fillId="2" borderId="97" xfId="0" applyFont="1" applyFill="1" applyBorder="1" applyAlignment="1" applyProtection="1">
      <alignment horizontal="right" vertical="center"/>
      <protection locked="0"/>
    </xf>
    <xf numFmtId="0" fontId="9" fillId="2" borderId="114" xfId="0" applyFont="1" applyFill="1" applyBorder="1" applyAlignment="1">
      <alignment horizontal="left" vertical="center"/>
    </xf>
    <xf numFmtId="0" fontId="1" fillId="4" borderId="132" xfId="0" applyFont="1" applyFill="1" applyBorder="1" applyAlignment="1" applyProtection="1">
      <alignment horizontal="center" vertical="center" wrapText="1"/>
    </xf>
    <xf numFmtId="0" fontId="1" fillId="2" borderId="121" xfId="0" applyFont="1" applyFill="1" applyBorder="1" applyAlignment="1">
      <alignment horizontal="center" vertical="center"/>
    </xf>
    <xf numFmtId="0" fontId="1" fillId="2" borderId="114" xfId="0" applyFont="1" applyFill="1" applyBorder="1" applyAlignment="1" applyProtection="1">
      <alignment horizontal="right" vertical="center"/>
      <protection locked="0"/>
    </xf>
    <xf numFmtId="0" fontId="1" fillId="0" borderId="0" xfId="0" applyFont="1" applyFill="1" applyBorder="1" applyAlignment="1">
      <alignment horizontal="left" vertical="center"/>
    </xf>
    <xf numFmtId="3" fontId="1" fillId="4" borderId="40" xfId="0" applyNumberFormat="1" applyFont="1" applyFill="1" applyBorder="1" applyAlignment="1" applyProtection="1">
      <alignment horizontal="center" vertical="center" shrinkToFit="1"/>
    </xf>
    <xf numFmtId="0" fontId="1" fillId="2" borderId="0" xfId="0" applyFont="1" applyFill="1" applyAlignment="1">
      <alignment horizontal="right" vertical="center"/>
    </xf>
    <xf numFmtId="14" fontId="28" fillId="8" borderId="139" xfId="0" applyNumberFormat="1" applyFont="1" applyFill="1" applyBorder="1" applyAlignment="1" applyProtection="1">
      <alignment horizontal="center" vertical="center" wrapText="1"/>
    </xf>
    <xf numFmtId="0" fontId="28" fillId="7" borderId="140" xfId="0" applyFont="1" applyFill="1" applyBorder="1" applyAlignment="1" applyProtection="1">
      <alignment horizontal="left" vertical="center" wrapText="1"/>
    </xf>
    <xf numFmtId="0" fontId="28" fillId="7" borderId="141" xfId="0" applyFont="1" applyFill="1" applyBorder="1" applyAlignment="1" applyProtection="1">
      <alignment horizontal="center" vertical="center" wrapText="1"/>
    </xf>
    <xf numFmtId="3" fontId="28" fillId="7" borderId="142" xfId="0" applyNumberFormat="1" applyFont="1" applyFill="1" applyBorder="1" applyAlignment="1" applyProtection="1">
      <alignment horizontal="center" vertical="center" wrapText="1"/>
    </xf>
    <xf numFmtId="3" fontId="28" fillId="7" borderId="143" xfId="0" applyNumberFormat="1" applyFont="1" applyFill="1" applyBorder="1" applyAlignment="1" applyProtection="1">
      <alignment horizontal="center" vertical="center" wrapText="1"/>
    </xf>
    <xf numFmtId="3" fontId="28" fillId="7" borderId="144" xfId="0" applyNumberFormat="1" applyFont="1" applyFill="1" applyBorder="1" applyAlignment="1" applyProtection="1">
      <alignment horizontal="center" vertical="center" wrapText="1"/>
    </xf>
    <xf numFmtId="0" fontId="24" fillId="0" borderId="145" xfId="0" applyFont="1" applyFill="1" applyBorder="1" applyAlignment="1" applyProtection="1">
      <alignment vertical="center" wrapText="1"/>
      <protection locked="0"/>
    </xf>
    <xf numFmtId="14" fontId="24" fillId="0" borderId="1" xfId="0" applyNumberFormat="1" applyFont="1" applyFill="1" applyBorder="1" applyAlignment="1" applyProtection="1">
      <alignment vertical="center" wrapText="1"/>
      <protection locked="0"/>
    </xf>
    <xf numFmtId="3" fontId="24" fillId="0" borderId="6" xfId="0" applyNumberFormat="1" applyFont="1" applyFill="1" applyBorder="1" applyAlignment="1" applyProtection="1">
      <alignment vertical="center" wrapText="1"/>
      <protection locked="0"/>
    </xf>
    <xf numFmtId="3" fontId="24" fillId="7" borderId="44" xfId="0" applyNumberFormat="1" applyFont="1" applyFill="1" applyBorder="1" applyAlignment="1" applyProtection="1">
      <alignment vertical="center" wrapText="1"/>
    </xf>
    <xf numFmtId="3" fontId="24" fillId="7" borderId="146" xfId="0" applyNumberFormat="1" applyFont="1" applyFill="1" applyBorder="1" applyAlignment="1" applyProtection="1">
      <alignment vertical="center" wrapText="1"/>
    </xf>
    <xf numFmtId="0" fontId="24" fillId="0" borderId="147" xfId="0" applyFont="1" applyFill="1" applyBorder="1" applyAlignment="1" applyProtection="1">
      <alignment vertical="center" wrapText="1"/>
      <protection locked="0"/>
    </xf>
    <xf numFmtId="14" fontId="24" fillId="0" borderId="2" xfId="0" applyNumberFormat="1" applyFont="1" applyFill="1" applyBorder="1" applyAlignment="1" applyProtection="1">
      <alignment vertical="center" wrapText="1"/>
      <protection locked="0"/>
    </xf>
    <xf numFmtId="3" fontId="24" fillId="0" borderId="54" xfId="0" applyNumberFormat="1" applyFont="1" applyFill="1" applyBorder="1" applyAlignment="1" applyProtection="1">
      <alignment vertical="center" wrapText="1"/>
      <protection locked="0"/>
    </xf>
    <xf numFmtId="3" fontId="24" fillId="7" borderId="42" xfId="0" applyNumberFormat="1" applyFont="1" applyFill="1" applyBorder="1" applyAlignment="1" applyProtection="1">
      <alignment vertical="center" wrapText="1"/>
    </xf>
    <xf numFmtId="3" fontId="24" fillId="7" borderId="148" xfId="0" applyNumberFormat="1" applyFont="1" applyFill="1" applyBorder="1" applyAlignment="1" applyProtection="1">
      <alignment vertical="center" wrapText="1"/>
    </xf>
    <xf numFmtId="0" fontId="24" fillId="0" borderId="149" xfId="0" applyFont="1" applyFill="1" applyBorder="1" applyAlignment="1" applyProtection="1">
      <alignment vertical="center" wrapText="1"/>
      <protection locked="0"/>
    </xf>
    <xf numFmtId="14" fontId="24" fillId="0" borderId="8" xfId="0" applyNumberFormat="1" applyFont="1" applyFill="1" applyBorder="1" applyAlignment="1" applyProtection="1">
      <alignment vertical="center" wrapText="1"/>
      <protection locked="0"/>
    </xf>
    <xf numFmtId="3" fontId="24" fillId="0" borderId="82" xfId="0" applyNumberFormat="1" applyFont="1" applyFill="1" applyBorder="1" applyAlignment="1" applyProtection="1">
      <alignment vertical="center" wrapText="1"/>
      <protection locked="0"/>
    </xf>
    <xf numFmtId="3" fontId="28" fillId="7" borderId="78" xfId="0" applyNumberFormat="1" applyFont="1" applyFill="1" applyBorder="1" applyAlignment="1" applyProtection="1">
      <alignment vertical="center" wrapText="1"/>
    </xf>
    <xf numFmtId="0" fontId="24" fillId="7" borderId="13" xfId="0" applyFont="1" applyFill="1" applyBorder="1" applyAlignment="1" applyProtection="1">
      <alignment vertical="center" wrapText="1"/>
    </xf>
    <xf numFmtId="0" fontId="1" fillId="4" borderId="15" xfId="0" applyFont="1" applyFill="1" applyBorder="1" applyAlignment="1" applyProtection="1">
      <alignment horizontal="center" vertical="center" wrapText="1"/>
    </xf>
    <xf numFmtId="0" fontId="24" fillId="7" borderId="7" xfId="0" applyFont="1" applyFill="1" applyBorder="1" applyAlignment="1" applyProtection="1">
      <alignment vertical="center" wrapText="1"/>
    </xf>
    <xf numFmtId="3" fontId="28" fillId="9" borderId="157" xfId="0" applyNumberFormat="1" applyFont="1" applyFill="1" applyBorder="1" applyAlignment="1" applyProtection="1">
      <alignment vertical="center" wrapText="1"/>
    </xf>
    <xf numFmtId="0" fontId="1" fillId="7" borderId="59" xfId="0" applyFont="1" applyFill="1" applyBorder="1" applyAlignment="1">
      <alignment vertical="center" wrapText="1"/>
    </xf>
    <xf numFmtId="0" fontId="1" fillId="7" borderId="42" xfId="0" applyFont="1" applyFill="1" applyBorder="1" applyAlignment="1">
      <alignment horizontal="center" vertical="center"/>
    </xf>
    <xf numFmtId="0" fontId="1" fillId="2" borderId="81" xfId="0" applyFont="1" applyFill="1" applyBorder="1" applyAlignment="1">
      <alignment vertical="center" wrapText="1"/>
    </xf>
    <xf numFmtId="0" fontId="1" fillId="2" borderId="81" xfId="0" applyFont="1" applyFill="1" applyBorder="1" applyAlignment="1">
      <alignment horizontal="center" vertical="center"/>
    </xf>
    <xf numFmtId="3" fontId="22" fillId="4" borderId="133" xfId="0" applyNumberFormat="1" applyFont="1" applyFill="1" applyBorder="1" applyAlignment="1" applyProtection="1">
      <alignment horizontal="center" vertical="center" shrinkToFit="1"/>
    </xf>
    <xf numFmtId="0" fontId="1" fillId="7" borderId="17" xfId="0" applyFont="1" applyFill="1" applyBorder="1" applyAlignment="1">
      <alignment horizontal="center" vertical="center"/>
    </xf>
    <xf numFmtId="0" fontId="1" fillId="3" borderId="134" xfId="0" applyFont="1" applyFill="1" applyBorder="1" applyAlignment="1">
      <alignment horizontal="center" vertical="center"/>
    </xf>
    <xf numFmtId="3" fontId="1" fillId="2" borderId="78" xfId="0" applyNumberFormat="1" applyFont="1" applyFill="1" applyBorder="1" applyAlignment="1" applyProtection="1">
      <alignment horizontal="right" vertical="center"/>
      <protection locked="0"/>
    </xf>
    <xf numFmtId="0" fontId="1" fillId="3" borderId="77" xfId="0" applyFont="1" applyFill="1" applyBorder="1" applyAlignment="1">
      <alignment horizontal="center" vertical="center"/>
    </xf>
    <xf numFmtId="0" fontId="1" fillId="2" borderId="0" xfId="0" applyFont="1" applyFill="1"/>
    <xf numFmtId="3" fontId="1" fillId="0" borderId="16" xfId="0" applyNumberFormat="1" applyFont="1" applyFill="1" applyBorder="1" applyAlignment="1" applyProtection="1">
      <alignment horizontal="right" vertical="center"/>
    </xf>
    <xf numFmtId="3" fontId="1" fillId="7" borderId="9" xfId="0" applyNumberFormat="1" applyFont="1" applyFill="1" applyBorder="1" applyAlignment="1" applyProtection="1">
      <alignment horizontal="right" vertical="center"/>
    </xf>
    <xf numFmtId="49" fontId="10" fillId="3" borderId="79" xfId="0" applyNumberFormat="1" applyFont="1" applyFill="1" applyBorder="1" applyAlignment="1">
      <alignment horizontal="left" vertical="center"/>
    </xf>
    <xf numFmtId="49" fontId="10" fillId="3" borderId="47" xfId="0" applyNumberFormat="1" applyFont="1" applyFill="1" applyBorder="1" applyAlignment="1">
      <alignment horizontal="left" vertical="center"/>
    </xf>
    <xf numFmtId="0" fontId="1" fillId="0" borderId="25" xfId="0" applyFont="1" applyFill="1" applyBorder="1" applyAlignment="1">
      <alignment horizontal="center" vertical="center" wrapText="1"/>
    </xf>
    <xf numFmtId="0" fontId="3" fillId="3" borderId="120"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119" xfId="0" applyFont="1" applyFill="1" applyBorder="1" applyAlignment="1">
      <alignment horizontal="center" vertical="center"/>
    </xf>
    <xf numFmtId="0" fontId="1" fillId="7" borderId="37" xfId="0" applyFont="1" applyFill="1" applyBorder="1" applyAlignment="1">
      <alignment horizontal="center" vertical="center"/>
    </xf>
    <xf numFmtId="0" fontId="1" fillId="3" borderId="159" xfId="0" applyFont="1" applyFill="1" applyBorder="1" applyAlignment="1">
      <alignment vertical="center"/>
    </xf>
    <xf numFmtId="0" fontId="1" fillId="0" borderId="43" xfId="0" applyFont="1" applyFill="1" applyBorder="1" applyAlignment="1">
      <alignment horizontal="left" vertical="center"/>
    </xf>
    <xf numFmtId="0" fontId="16" fillId="2" borderId="0" xfId="0" applyFont="1" applyFill="1" applyAlignment="1">
      <alignment vertical="center" wrapText="1"/>
    </xf>
    <xf numFmtId="0" fontId="0" fillId="2" borderId="0" xfId="0" applyFill="1" applyAlignment="1"/>
    <xf numFmtId="0" fontId="3" fillId="2" borderId="0" xfId="0" applyFont="1" applyFill="1" applyAlignment="1">
      <alignment vertical="center" wrapText="1"/>
    </xf>
    <xf numFmtId="0" fontId="0" fillId="0" borderId="0" xfId="0"/>
    <xf numFmtId="0" fontId="1" fillId="0" borderId="82" xfId="0" applyFont="1" applyFill="1" applyBorder="1" applyAlignment="1">
      <alignment horizontal="left" vertical="center"/>
    </xf>
    <xf numFmtId="0" fontId="1" fillId="0" borderId="41" xfId="0" applyFont="1" applyFill="1" applyBorder="1" applyAlignment="1">
      <alignment horizontal="left" vertical="center"/>
    </xf>
    <xf numFmtId="0" fontId="1" fillId="0" borderId="75" xfId="0" applyFont="1" applyFill="1" applyBorder="1" applyAlignment="1">
      <alignment horizontal="left" vertical="center"/>
    </xf>
    <xf numFmtId="49" fontId="10" fillId="3" borderId="79" xfId="0" applyNumberFormat="1" applyFont="1" applyFill="1" applyBorder="1" applyAlignment="1">
      <alignment horizontal="left" vertical="center"/>
    </xf>
    <xf numFmtId="49" fontId="10" fillId="3" borderId="47" xfId="0" applyNumberFormat="1" applyFont="1" applyFill="1" applyBorder="1" applyAlignment="1">
      <alignment horizontal="left" vertical="center"/>
    </xf>
    <xf numFmtId="49" fontId="10" fillId="3" borderId="80" xfId="0" applyNumberFormat="1"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106" xfId="0" applyFont="1" applyFill="1" applyBorder="1" applyAlignment="1">
      <alignment vertical="center"/>
    </xf>
    <xf numFmtId="0" fontId="1" fillId="0" borderId="14" xfId="0" applyFont="1" applyFill="1" applyBorder="1" applyAlignment="1">
      <alignment vertical="center"/>
    </xf>
    <xf numFmtId="0" fontId="1" fillId="0" borderId="99" xfId="0" applyFont="1" applyFill="1" applyBorder="1" applyAlignment="1">
      <alignment vertical="center"/>
    </xf>
    <xf numFmtId="0" fontId="1" fillId="0" borderId="107" xfId="0" applyFont="1" applyFill="1" applyBorder="1" applyAlignment="1">
      <alignment vertical="center"/>
    </xf>
    <xf numFmtId="0" fontId="1" fillId="0" borderId="6" xfId="0" applyFont="1" applyFill="1" applyBorder="1" applyAlignment="1">
      <alignment vertical="center"/>
    </xf>
    <xf numFmtId="0" fontId="1" fillId="0" borderId="67" xfId="0" applyFont="1" applyFill="1" applyBorder="1" applyAlignment="1">
      <alignment vertical="center"/>
    </xf>
    <xf numFmtId="0" fontId="1" fillId="0" borderId="4" xfId="0" applyFont="1" applyFill="1" applyBorder="1" applyAlignment="1">
      <alignment vertical="center"/>
    </xf>
    <xf numFmtId="0" fontId="1" fillId="0" borderId="32" xfId="0" applyFont="1" applyFill="1" applyBorder="1" applyAlignment="1">
      <alignment vertical="center"/>
    </xf>
    <xf numFmtId="0" fontId="1" fillId="0" borderId="72" xfId="0" applyFont="1" applyFill="1" applyBorder="1" applyAlignment="1">
      <alignment vertical="center"/>
    </xf>
    <xf numFmtId="0" fontId="1" fillId="0" borderId="45" xfId="0" applyFont="1" applyFill="1" applyBorder="1" applyAlignment="1">
      <alignment vertical="center"/>
    </xf>
    <xf numFmtId="49" fontId="1" fillId="0" borderId="51" xfId="0" applyNumberFormat="1" applyFont="1" applyFill="1" applyBorder="1" applyAlignment="1">
      <alignment horizontal="left" vertical="center" wrapText="1"/>
    </xf>
    <xf numFmtId="49" fontId="1" fillId="0" borderId="64"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0" fontId="1" fillId="0" borderId="90" xfId="0" applyFont="1" applyFill="1" applyBorder="1" applyAlignment="1">
      <alignment vertical="center"/>
    </xf>
    <xf numFmtId="0" fontId="1" fillId="0" borderId="91" xfId="0" applyFont="1" applyFill="1" applyBorder="1" applyAlignment="1">
      <alignment vertical="center"/>
    </xf>
    <xf numFmtId="49" fontId="1" fillId="0" borderId="63" xfId="0" applyNumberFormat="1" applyFont="1" applyFill="1" applyBorder="1" applyAlignment="1">
      <alignment horizontal="left" vertical="center"/>
    </xf>
    <xf numFmtId="49" fontId="1" fillId="0" borderId="64"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1" fillId="0" borderId="51" xfId="0" applyNumberFormat="1" applyFont="1" applyFill="1" applyBorder="1" applyAlignment="1">
      <alignment horizontal="left" vertical="center"/>
    </xf>
    <xf numFmtId="49" fontId="1" fillId="0" borderId="68" xfId="0" applyNumberFormat="1" applyFont="1" applyFill="1" applyBorder="1" applyAlignment="1">
      <alignment horizontal="left" vertical="center"/>
    </xf>
    <xf numFmtId="49" fontId="1" fillId="0" borderId="69" xfId="0" applyNumberFormat="1" applyFont="1" applyFill="1" applyBorder="1" applyAlignment="1">
      <alignment horizontal="left" vertical="center"/>
    </xf>
    <xf numFmtId="49" fontId="1" fillId="0" borderId="70" xfId="0" applyNumberFormat="1" applyFont="1" applyFill="1" applyBorder="1" applyAlignment="1">
      <alignment horizontal="left" vertical="center"/>
    </xf>
    <xf numFmtId="0" fontId="1" fillId="0" borderId="44" xfId="0" applyFont="1" applyFill="1" applyBorder="1" applyAlignment="1">
      <alignment horizontal="left" vertical="center" wrapText="1"/>
    </xf>
    <xf numFmtId="49" fontId="1" fillId="0" borderId="57" xfId="0" applyNumberFormat="1" applyFont="1" applyFill="1" applyBorder="1" applyAlignment="1">
      <alignment horizontal="left" vertical="center"/>
    </xf>
    <xf numFmtId="49" fontId="1" fillId="0" borderId="84" xfId="0" applyNumberFormat="1" applyFont="1" applyFill="1" applyBorder="1" applyAlignment="1">
      <alignment horizontal="left" vertical="center"/>
    </xf>
    <xf numFmtId="49" fontId="1" fillId="0" borderId="6" xfId="0" applyNumberFormat="1" applyFont="1" applyFill="1" applyBorder="1" applyAlignment="1">
      <alignment horizontal="left" vertical="center"/>
    </xf>
    <xf numFmtId="0" fontId="1" fillId="0" borderId="102" xfId="0" applyFont="1" applyFill="1" applyBorder="1" applyAlignment="1">
      <alignment vertical="center"/>
    </xf>
    <xf numFmtId="0" fontId="1" fillId="0" borderId="101" xfId="0" applyFont="1" applyFill="1" applyBorder="1" applyAlignment="1">
      <alignment vertical="center" wrapText="1"/>
    </xf>
    <xf numFmtId="0" fontId="1" fillId="0" borderId="113" xfId="0" applyFont="1" applyFill="1" applyBorder="1" applyAlignment="1">
      <alignment vertical="center"/>
    </xf>
    <xf numFmtId="0" fontId="1" fillId="0" borderId="109" xfId="0" applyFont="1" applyFill="1" applyBorder="1" applyAlignment="1">
      <alignment vertical="center"/>
    </xf>
    <xf numFmtId="49" fontId="1" fillId="0" borderId="12" xfId="2" applyNumberFormat="1" applyFont="1" applyFill="1" applyBorder="1" applyAlignment="1" applyProtection="1">
      <alignment horizontal="left" vertical="center" wrapText="1"/>
    </xf>
    <xf numFmtId="49" fontId="1" fillId="0" borderId="25" xfId="2" applyNumberFormat="1" applyFont="1" applyFill="1" applyBorder="1" applyAlignment="1" applyProtection="1">
      <alignment horizontal="left" vertical="center" wrapText="1"/>
    </xf>
    <xf numFmtId="49" fontId="1" fillId="0" borderId="50" xfId="2" applyNumberFormat="1" applyFont="1" applyFill="1" applyBorder="1" applyAlignment="1" applyProtection="1">
      <alignment horizontal="left" vertical="center" wrapText="1"/>
    </xf>
    <xf numFmtId="49" fontId="1" fillId="0" borderId="89" xfId="2" applyNumberFormat="1" applyFont="1" applyFill="1" applyBorder="1" applyAlignment="1" applyProtection="1">
      <alignment horizontal="left" vertical="center" wrapText="1"/>
    </xf>
    <xf numFmtId="0" fontId="1" fillId="0" borderId="6" xfId="0" applyFont="1" applyFill="1" applyBorder="1" applyAlignment="1">
      <alignment horizontal="left" vertical="center"/>
    </xf>
    <xf numFmtId="0" fontId="1" fillId="0" borderId="46" xfId="0" applyFont="1" applyFill="1" applyBorder="1" applyAlignment="1">
      <alignment horizontal="left" vertical="center"/>
    </xf>
    <xf numFmtId="0" fontId="1" fillId="0" borderId="67" xfId="0" applyFont="1" applyFill="1" applyBorder="1" applyAlignment="1">
      <alignment horizontal="left" vertical="center"/>
    </xf>
    <xf numFmtId="0" fontId="1" fillId="0" borderId="54" xfId="0" applyFont="1" applyFill="1" applyBorder="1" applyAlignment="1">
      <alignment horizontal="left" vertical="center"/>
    </xf>
    <xf numFmtId="0" fontId="1" fillId="0" borderId="48" xfId="0" applyFont="1" applyFill="1" applyBorder="1" applyAlignment="1">
      <alignment horizontal="left" vertical="center"/>
    </xf>
    <xf numFmtId="0" fontId="1" fillId="0" borderId="52" xfId="0" applyFont="1" applyFill="1" applyBorder="1" applyAlignment="1">
      <alignment horizontal="left" vertical="center"/>
    </xf>
    <xf numFmtId="49" fontId="10" fillId="3" borderId="83" xfId="0" applyNumberFormat="1" applyFont="1" applyFill="1" applyBorder="1" applyAlignment="1">
      <alignment horizontal="left" vertical="center" wrapText="1"/>
    </xf>
    <xf numFmtId="49" fontId="10" fillId="3" borderId="55" xfId="0" applyNumberFormat="1" applyFont="1" applyFill="1" applyBorder="1" applyAlignment="1">
      <alignment horizontal="left" vertical="center" wrapText="1"/>
    </xf>
    <xf numFmtId="49" fontId="10" fillId="3" borderId="56" xfId="0" applyNumberFormat="1" applyFont="1" applyFill="1" applyBorder="1" applyAlignment="1">
      <alignment horizontal="left" vertical="center" wrapText="1"/>
    </xf>
    <xf numFmtId="3" fontId="1" fillId="4" borderId="79" xfId="0" applyNumberFormat="1" applyFont="1" applyFill="1" applyBorder="1" applyAlignment="1" applyProtection="1">
      <alignment horizontal="right" vertical="center" wrapText="1"/>
    </xf>
    <xf numFmtId="3" fontId="1" fillId="4" borderId="47" xfId="0" applyNumberFormat="1" applyFont="1" applyFill="1" applyBorder="1" applyAlignment="1" applyProtection="1">
      <alignment horizontal="right" vertical="center" wrapText="1"/>
    </xf>
    <xf numFmtId="3" fontId="1" fillId="4" borderId="80" xfId="0" applyNumberFormat="1" applyFont="1" applyFill="1" applyBorder="1" applyAlignment="1" applyProtection="1">
      <alignment horizontal="right" vertical="center" wrapText="1"/>
    </xf>
    <xf numFmtId="3" fontId="1" fillId="4" borderId="79" xfId="0" applyNumberFormat="1" applyFont="1" applyFill="1" applyBorder="1" applyAlignment="1" applyProtection="1">
      <alignment horizontal="center" vertical="center" wrapText="1"/>
    </xf>
    <xf numFmtId="3" fontId="1" fillId="4" borderId="80" xfId="0" applyNumberFormat="1" applyFont="1" applyFill="1" applyBorder="1" applyAlignment="1" applyProtection="1">
      <alignment horizontal="center" vertical="center" wrapText="1"/>
    </xf>
    <xf numFmtId="49" fontId="1" fillId="0" borderId="82" xfId="0" applyNumberFormat="1" applyFont="1" applyFill="1" applyBorder="1" applyAlignment="1" applyProtection="1">
      <alignment horizontal="left" vertical="center" wrapText="1"/>
    </xf>
    <xf numFmtId="49" fontId="1" fillId="0" borderId="41" xfId="0" applyNumberFormat="1" applyFont="1" applyFill="1" applyBorder="1" applyAlignment="1" applyProtection="1">
      <alignment horizontal="left" vertical="center"/>
    </xf>
    <xf numFmtId="49" fontId="1" fillId="0" borderId="75" xfId="0" applyNumberFormat="1" applyFont="1" applyFill="1" applyBorder="1" applyAlignment="1" applyProtection="1">
      <alignment horizontal="left" vertical="center"/>
    </xf>
    <xf numFmtId="49" fontId="10" fillId="3" borderId="79" xfId="1" applyNumberFormat="1" applyFont="1" applyFill="1" applyBorder="1" applyAlignment="1">
      <alignment horizontal="left" vertical="center"/>
    </xf>
    <xf numFmtId="49" fontId="10" fillId="3" borderId="47" xfId="1" applyNumberFormat="1" applyFont="1" applyFill="1" applyBorder="1" applyAlignment="1">
      <alignment horizontal="left" vertical="center"/>
    </xf>
    <xf numFmtId="49" fontId="1" fillId="0" borderId="94"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2" borderId="58" xfId="0" applyFont="1" applyFill="1" applyBorder="1" applyAlignment="1">
      <alignment horizontal="left" vertical="center" wrapText="1"/>
    </xf>
    <xf numFmtId="0" fontId="0" fillId="2" borderId="25" xfId="0" applyFill="1" applyBorder="1" applyAlignment="1">
      <alignment vertical="center" wrapText="1"/>
    </xf>
    <xf numFmtId="0" fontId="0" fillId="2" borderId="44" xfId="0" applyFill="1" applyBorder="1" applyAlignment="1">
      <alignment vertical="center" wrapText="1"/>
    </xf>
    <xf numFmtId="0" fontId="1" fillId="2" borderId="51" xfId="0" applyFont="1" applyFill="1" applyBorder="1" applyAlignment="1">
      <alignment horizontal="left" vertical="center" wrapText="1"/>
    </xf>
    <xf numFmtId="0" fontId="1" fillId="2" borderId="96" xfId="0" applyFont="1" applyFill="1" applyBorder="1" applyAlignment="1">
      <alignment horizontal="left" vertical="center" wrapText="1"/>
    </xf>
    <xf numFmtId="0" fontId="1" fillId="2" borderId="6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10" fillId="3" borderId="59" xfId="0" applyFont="1" applyFill="1" applyBorder="1" applyAlignment="1">
      <alignment vertical="center"/>
    </xf>
    <xf numFmtId="0" fontId="0" fillId="0" borderId="48" xfId="0" applyBorder="1" applyAlignment="1">
      <alignment vertical="center"/>
    </xf>
    <xf numFmtId="49" fontId="1" fillId="0" borderId="83"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0" fontId="1" fillId="0" borderId="24" xfId="0" applyFont="1" applyFill="1" applyBorder="1" applyAlignment="1">
      <alignment horizontal="left" vertical="center"/>
    </xf>
    <xf numFmtId="0" fontId="1" fillId="0" borderId="89" xfId="0" applyFont="1" applyFill="1" applyBorder="1" applyAlignment="1">
      <alignment horizontal="left" vertical="center"/>
    </xf>
    <xf numFmtId="0" fontId="10" fillId="3" borderId="48" xfId="0" applyFont="1" applyFill="1" applyBorder="1" applyAlignment="1">
      <alignment vertical="center"/>
    </xf>
    <xf numFmtId="0" fontId="1" fillId="4" borderId="60" xfId="0" applyFont="1" applyFill="1" applyBorder="1" applyAlignment="1">
      <alignment horizontal="center" vertical="center" wrapText="1"/>
    </xf>
    <xf numFmtId="0" fontId="0" fillId="4" borderId="61" xfId="0" applyFill="1" applyBorder="1" applyAlignment="1">
      <alignment horizontal="center" vertical="center" wrapText="1"/>
    </xf>
    <xf numFmtId="0" fontId="0" fillId="4" borderId="62" xfId="0" applyFill="1" applyBorder="1" applyAlignment="1">
      <alignment horizontal="center" vertical="center" wrapText="1"/>
    </xf>
    <xf numFmtId="0" fontId="1" fillId="3" borderId="48" xfId="0" applyFont="1" applyFill="1" applyBorder="1" applyAlignment="1">
      <alignment horizontal="center" vertical="center"/>
    </xf>
    <xf numFmtId="0" fontId="1" fillId="3" borderId="52" xfId="0" applyFont="1" applyFill="1" applyBorder="1" applyAlignment="1">
      <alignment horizontal="center" vertical="center"/>
    </xf>
    <xf numFmtId="49" fontId="1" fillId="3" borderId="63" xfId="0" applyNumberFormat="1" applyFont="1" applyFill="1" applyBorder="1" applyAlignment="1">
      <alignment horizontal="center" vertical="center" wrapText="1"/>
    </xf>
    <xf numFmtId="0" fontId="1" fillId="3" borderId="64" xfId="0" applyFont="1" applyFill="1" applyBorder="1" applyAlignment="1">
      <alignment vertical="center"/>
    </xf>
    <xf numFmtId="0" fontId="1" fillId="3" borderId="1" xfId="0" applyFont="1" applyFill="1" applyBorder="1" applyAlignment="1">
      <alignment vertical="center"/>
    </xf>
    <xf numFmtId="2" fontId="1" fillId="3" borderId="21" xfId="0" applyNumberFormat="1" applyFont="1" applyFill="1" applyBorder="1" applyAlignment="1">
      <alignment horizontal="center" vertical="center" wrapText="1"/>
    </xf>
    <xf numFmtId="2" fontId="1" fillId="3" borderId="22" xfId="0" applyNumberFormat="1" applyFont="1" applyFill="1" applyBorder="1" applyAlignment="1">
      <alignment horizontal="center" vertical="center"/>
    </xf>
    <xf numFmtId="2" fontId="1" fillId="3" borderId="10" xfId="0" applyNumberFormat="1" applyFont="1" applyFill="1" applyBorder="1" applyAlignment="1">
      <alignment horizontal="center" vertical="center"/>
    </xf>
    <xf numFmtId="49" fontId="3" fillId="3" borderId="74" xfId="0" applyNumberFormat="1" applyFont="1" applyFill="1" applyBorder="1" applyAlignment="1">
      <alignment horizontal="center" vertical="center" wrapText="1"/>
    </xf>
    <xf numFmtId="0" fontId="3" fillId="3" borderId="69" xfId="0" applyFont="1" applyFill="1" applyBorder="1" applyAlignment="1">
      <alignment vertical="center"/>
    </xf>
    <xf numFmtId="0" fontId="3" fillId="3" borderId="70" xfId="0" applyFont="1" applyFill="1" applyBorder="1" applyAlignment="1">
      <alignment vertical="center"/>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0" xfId="0" applyFont="1" applyFill="1" applyBorder="1" applyAlignment="1">
      <alignment horizontal="left" vertical="center"/>
    </xf>
    <xf numFmtId="0" fontId="10" fillId="3" borderId="66" xfId="0" applyFont="1" applyFill="1" applyBorder="1" applyAlignment="1">
      <alignment horizontal="left" vertical="center"/>
    </xf>
    <xf numFmtId="0" fontId="10" fillId="3" borderId="46" xfId="0" applyFont="1" applyFill="1" applyBorder="1" applyAlignment="1">
      <alignment horizontal="left" vertical="center"/>
    </xf>
    <xf numFmtId="3" fontId="30" fillId="4" borderId="79" xfId="0" applyNumberFormat="1" applyFont="1" applyFill="1" applyBorder="1" applyAlignment="1" applyProtection="1">
      <alignment horizontal="center" vertical="center" wrapText="1"/>
    </xf>
    <xf numFmtId="3" fontId="30" fillId="4" borderId="80" xfId="0" applyNumberFormat="1" applyFont="1" applyFill="1" applyBorder="1" applyAlignment="1" applyProtection="1">
      <alignment horizontal="center" vertical="center" wrapText="1"/>
    </xf>
    <xf numFmtId="0" fontId="3" fillId="2" borderId="99" xfId="0" applyFont="1" applyFill="1" applyBorder="1" applyAlignment="1"/>
    <xf numFmtId="0" fontId="3" fillId="2" borderId="107" xfId="0" applyFont="1" applyFill="1" applyBorder="1" applyAlignment="1"/>
    <xf numFmtId="0" fontId="3" fillId="2" borderId="101" xfId="0" applyFont="1" applyFill="1" applyBorder="1" applyAlignment="1">
      <alignment vertical="center" wrapText="1"/>
    </xf>
    <xf numFmtId="0" fontId="3" fillId="2" borderId="96" xfId="0" applyFont="1" applyFill="1" applyBorder="1" applyAlignment="1">
      <alignment vertical="center" wrapText="1"/>
    </xf>
    <xf numFmtId="0" fontId="10" fillId="3" borderId="3"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71" xfId="0" applyFont="1" applyFill="1" applyBorder="1" applyAlignment="1">
      <alignment horizontal="center" vertical="center"/>
    </xf>
    <xf numFmtId="49" fontId="3" fillId="2" borderId="58" xfId="0" applyNumberFormat="1" applyFont="1" applyFill="1" applyBorder="1" applyAlignment="1">
      <alignment horizontal="left" vertical="center" wrapText="1"/>
    </xf>
    <xf numFmtId="49" fontId="3" fillId="2" borderId="25" xfId="0" applyNumberFormat="1" applyFont="1" applyFill="1" applyBorder="1" applyAlignment="1">
      <alignment horizontal="left" vertical="center" wrapText="1"/>
    </xf>
    <xf numFmtId="49" fontId="3" fillId="2" borderId="44" xfId="0" applyNumberFormat="1" applyFont="1" applyFill="1" applyBorder="1" applyAlignment="1">
      <alignment horizontal="left" vertical="center" wrapText="1"/>
    </xf>
    <xf numFmtId="49" fontId="3" fillId="2" borderId="68" xfId="0" applyNumberFormat="1" applyFont="1" applyFill="1" applyBorder="1" applyAlignment="1">
      <alignment vertical="center" wrapText="1"/>
    </xf>
    <xf numFmtId="49" fontId="3" fillId="2" borderId="69" xfId="0" applyNumberFormat="1" applyFont="1" applyFill="1" applyBorder="1" applyAlignment="1">
      <alignment vertical="center" wrapText="1"/>
    </xf>
    <xf numFmtId="49" fontId="3" fillId="2" borderId="70" xfId="0" applyNumberFormat="1" applyFont="1" applyFill="1" applyBorder="1" applyAlignment="1">
      <alignment vertical="center" wrapText="1"/>
    </xf>
    <xf numFmtId="0" fontId="1" fillId="2" borderId="104" xfId="0" applyFont="1" applyFill="1" applyBorder="1" applyAlignment="1">
      <alignment vertical="center" wrapText="1"/>
    </xf>
    <xf numFmtId="0" fontId="3" fillId="2" borderId="121" xfId="0" applyFont="1" applyFill="1" applyBorder="1" applyAlignment="1">
      <alignment vertical="center" wrapText="1"/>
    </xf>
    <xf numFmtId="0" fontId="3" fillId="2" borderId="72" xfId="0" applyFont="1" applyFill="1" applyBorder="1" applyAlignment="1"/>
    <xf numFmtId="0" fontId="3" fillId="2" borderId="45" xfId="0" applyFont="1" applyFill="1" applyBorder="1" applyAlignment="1"/>
    <xf numFmtId="0" fontId="3" fillId="2" borderId="61"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2" borderId="4" xfId="0" applyFont="1" applyFill="1" applyBorder="1" applyAlignment="1"/>
    <xf numFmtId="0" fontId="3" fillId="2" borderId="32" xfId="0" applyFont="1" applyFill="1" applyBorder="1" applyAlignment="1"/>
    <xf numFmtId="0" fontId="3" fillId="2" borderId="90" xfId="0" applyFont="1" applyFill="1" applyBorder="1" applyAlignment="1"/>
    <xf numFmtId="0" fontId="3" fillId="2" borderId="91" xfId="0" applyFont="1" applyFill="1" applyBorder="1" applyAlignment="1"/>
    <xf numFmtId="49" fontId="1" fillId="2" borderId="58" xfId="0" applyNumberFormat="1" applyFont="1" applyFill="1" applyBorder="1" applyAlignment="1">
      <alignment vertical="center" wrapText="1"/>
    </xf>
    <xf numFmtId="49" fontId="3" fillId="2" borderId="25" xfId="0" applyNumberFormat="1" applyFont="1" applyFill="1" applyBorder="1" applyAlignment="1">
      <alignment vertical="center" wrapText="1"/>
    </xf>
    <xf numFmtId="49" fontId="3" fillId="2" borderId="44" xfId="0" applyNumberFormat="1" applyFont="1" applyFill="1" applyBorder="1" applyAlignment="1">
      <alignment vertical="center" wrapText="1"/>
    </xf>
    <xf numFmtId="49" fontId="3" fillId="2" borderId="58" xfId="0" applyNumberFormat="1" applyFont="1" applyFill="1" applyBorder="1" applyAlignment="1">
      <alignment vertical="center" wrapText="1"/>
    </xf>
    <xf numFmtId="0" fontId="3" fillId="2" borderId="6" xfId="0" applyFont="1" applyFill="1" applyBorder="1" applyAlignment="1"/>
    <xf numFmtId="0" fontId="3" fillId="2" borderId="67" xfId="0" applyFont="1" applyFill="1" applyBorder="1" applyAlignment="1"/>
    <xf numFmtId="49" fontId="1" fillId="2" borderId="51" xfId="0" applyNumberFormat="1" applyFont="1" applyFill="1" applyBorder="1" applyAlignment="1">
      <alignment vertical="center" wrapText="1"/>
    </xf>
    <xf numFmtId="49" fontId="1" fillId="2" borderId="64"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0" fontId="10" fillId="3" borderId="14" xfId="0" applyFont="1" applyFill="1" applyBorder="1" applyAlignment="1">
      <alignment horizontal="left" vertical="center"/>
    </xf>
    <xf numFmtId="0" fontId="10" fillId="3" borderId="65" xfId="0" applyFont="1" applyFill="1" applyBorder="1" applyAlignment="1">
      <alignment horizontal="left" vertical="center"/>
    </xf>
    <xf numFmtId="0" fontId="10" fillId="3" borderId="67" xfId="0" applyFont="1" applyFill="1" applyBorder="1" applyAlignment="1">
      <alignment horizontal="left" vertical="center"/>
    </xf>
    <xf numFmtId="2" fontId="1" fillId="3" borderId="22" xfId="0" applyNumberFormat="1" applyFont="1" applyFill="1" applyBorder="1" applyAlignment="1">
      <alignment horizontal="center" vertical="center" wrapText="1"/>
    </xf>
    <xf numFmtId="2" fontId="1" fillId="3" borderId="10" xfId="0" applyNumberFormat="1" applyFont="1" applyFill="1" applyBorder="1" applyAlignment="1">
      <alignment horizontal="center" vertical="center" wrapText="1"/>
    </xf>
    <xf numFmtId="49" fontId="3" fillId="3" borderId="24"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center" wrapText="1"/>
    </xf>
    <xf numFmtId="49" fontId="3" fillId="3" borderId="44" xfId="0" applyNumberFormat="1" applyFont="1" applyFill="1" applyBorder="1" applyAlignment="1">
      <alignment horizontal="center" vertical="center" wrapText="1"/>
    </xf>
    <xf numFmtId="0" fontId="3" fillId="2" borderId="73" xfId="0" applyFont="1" applyFill="1" applyBorder="1" applyAlignment="1">
      <alignment horizontal="left" vertical="center" wrapText="1"/>
    </xf>
    <xf numFmtId="0" fontId="3" fillId="2" borderId="40" xfId="0" applyFont="1" applyFill="1" applyBorder="1" applyAlignment="1">
      <alignment horizontal="left" vertical="center" wrapText="1"/>
    </xf>
    <xf numFmtId="49" fontId="3" fillId="2" borderId="58" xfId="0" applyNumberFormat="1" applyFont="1" applyFill="1" applyBorder="1" applyAlignment="1">
      <alignment vertical="center"/>
    </xf>
    <xf numFmtId="49" fontId="3" fillId="2" borderId="25" xfId="0" applyNumberFormat="1" applyFont="1" applyFill="1" applyBorder="1" applyAlignment="1">
      <alignment vertical="center"/>
    </xf>
    <xf numFmtId="49" fontId="3" fillId="2" borderId="44" xfId="0" applyNumberFormat="1" applyFont="1" applyFill="1" applyBorder="1" applyAlignment="1">
      <alignment vertical="center"/>
    </xf>
    <xf numFmtId="0" fontId="3" fillId="2" borderId="57" xfId="0" applyFont="1" applyFill="1" applyBorder="1" applyAlignment="1"/>
    <xf numFmtId="0" fontId="3" fillId="2" borderId="88" xfId="0" applyFont="1" applyFill="1" applyBorder="1" applyAlignment="1"/>
    <xf numFmtId="49" fontId="3" fillId="2" borderId="89" xfId="0" applyNumberFormat="1" applyFont="1" applyFill="1" applyBorder="1" applyAlignment="1">
      <alignment vertical="center" wrapText="1"/>
    </xf>
    <xf numFmtId="49" fontId="1" fillId="3" borderId="63" xfId="1" applyNumberFormat="1" applyFont="1" applyFill="1" applyBorder="1" applyAlignment="1">
      <alignment horizontal="center" vertical="center" wrapText="1"/>
    </xf>
    <xf numFmtId="0" fontId="1" fillId="3" borderId="64" xfId="1" applyFont="1" applyFill="1" applyBorder="1" applyAlignment="1">
      <alignment vertical="center"/>
    </xf>
    <xf numFmtId="0" fontId="1" fillId="3" borderId="1" xfId="1" applyFont="1" applyFill="1" applyBorder="1" applyAlignment="1">
      <alignment vertical="center"/>
    </xf>
    <xf numFmtId="0" fontId="10" fillId="3" borderId="3" xfId="1" applyFont="1" applyFill="1" applyBorder="1" applyAlignment="1">
      <alignment vertical="center"/>
    </xf>
    <xf numFmtId="0" fontId="10" fillId="3" borderId="41" xfId="1" applyFont="1" applyFill="1" applyBorder="1" applyAlignment="1">
      <alignment vertical="center"/>
    </xf>
    <xf numFmtId="0" fontId="10" fillId="3" borderId="75" xfId="1" applyFont="1" applyFill="1" applyBorder="1" applyAlignment="1">
      <alignment vertical="center"/>
    </xf>
    <xf numFmtId="0" fontId="10" fillId="3" borderId="79" xfId="1" applyFont="1" applyFill="1" applyBorder="1" applyAlignment="1">
      <alignment horizontal="left" vertical="center"/>
    </xf>
    <xf numFmtId="0" fontId="10" fillId="3" borderId="47" xfId="1" applyFont="1" applyFill="1" applyBorder="1" applyAlignment="1">
      <alignment horizontal="left" vertical="center"/>
    </xf>
    <xf numFmtId="0" fontId="10" fillId="3" borderId="80" xfId="1" applyFont="1" applyFill="1" applyBorder="1" applyAlignment="1">
      <alignment horizontal="left" vertical="center"/>
    </xf>
    <xf numFmtId="0" fontId="1" fillId="3" borderId="12" xfId="1" applyFont="1" applyFill="1" applyBorder="1" applyAlignment="1">
      <alignment vertical="center"/>
    </xf>
    <xf numFmtId="0" fontId="1" fillId="3" borderId="13" xfId="1" applyFont="1" applyFill="1" applyBorder="1" applyAlignment="1">
      <alignment vertical="center"/>
    </xf>
    <xf numFmtId="0" fontId="1" fillId="3" borderId="50" xfId="1" applyFont="1" applyFill="1" applyBorder="1" applyAlignment="1">
      <alignment vertical="center"/>
    </xf>
    <xf numFmtId="0" fontId="1" fillId="3" borderId="0" xfId="1" applyFont="1" applyFill="1" applyBorder="1" applyAlignment="1">
      <alignment vertical="center"/>
    </xf>
    <xf numFmtId="0" fontId="1" fillId="3" borderId="66" xfId="1" applyFont="1" applyFill="1" applyBorder="1" applyAlignment="1">
      <alignment vertical="center"/>
    </xf>
    <xf numFmtId="0" fontId="1" fillId="3" borderId="46" xfId="1" applyFont="1" applyFill="1" applyBorder="1" applyAlignment="1">
      <alignment vertical="center"/>
    </xf>
    <xf numFmtId="49" fontId="1" fillId="3" borderId="74" xfId="1" applyNumberFormat="1" applyFont="1" applyFill="1" applyBorder="1" applyAlignment="1">
      <alignment horizontal="center" vertical="center" wrapText="1"/>
    </xf>
    <xf numFmtId="0" fontId="1" fillId="3" borderId="69" xfId="1" applyFont="1" applyFill="1" applyBorder="1" applyAlignment="1">
      <alignment vertical="center"/>
    </xf>
    <xf numFmtId="0" fontId="1" fillId="3" borderId="70" xfId="1" applyFont="1" applyFill="1" applyBorder="1" applyAlignment="1">
      <alignment vertical="center"/>
    </xf>
    <xf numFmtId="2" fontId="1" fillId="3" borderId="21" xfId="1" applyNumberFormat="1" applyFont="1" applyFill="1" applyBorder="1" applyAlignment="1">
      <alignment horizontal="center" vertical="center" wrapText="1"/>
    </xf>
    <xf numFmtId="2" fontId="1" fillId="3" borderId="22" xfId="1" applyNumberFormat="1" applyFont="1" applyFill="1" applyBorder="1" applyAlignment="1">
      <alignment horizontal="center" vertical="center"/>
    </xf>
    <xf numFmtId="2" fontId="1" fillId="3" borderId="10" xfId="1" applyNumberFormat="1" applyFont="1" applyFill="1" applyBorder="1" applyAlignment="1">
      <alignment horizontal="center" vertical="center"/>
    </xf>
    <xf numFmtId="0" fontId="1" fillId="2" borderId="59" xfId="1" applyFont="1" applyFill="1" applyBorder="1" applyAlignment="1">
      <alignment vertical="center"/>
    </xf>
    <xf numFmtId="0" fontId="1" fillId="2" borderId="48" xfId="1" applyFont="1" applyFill="1" applyBorder="1" applyAlignment="1">
      <alignment vertical="center"/>
    </xf>
    <xf numFmtId="0" fontId="1" fillId="2" borderId="52" xfId="1" applyFont="1" applyFill="1" applyBorder="1" applyAlignment="1">
      <alignment vertical="center"/>
    </xf>
    <xf numFmtId="0" fontId="1" fillId="2" borderId="66" xfId="1" applyFont="1" applyFill="1" applyBorder="1" applyAlignment="1">
      <alignment vertical="center"/>
    </xf>
    <xf numFmtId="0" fontId="1" fillId="2" borderId="46" xfId="1" applyFont="1" applyFill="1" applyBorder="1" applyAlignment="1">
      <alignment vertical="center"/>
    </xf>
    <xf numFmtId="0" fontId="1" fillId="2" borderId="67" xfId="1" applyFont="1" applyFill="1" applyBorder="1" applyAlignment="1">
      <alignment vertical="center"/>
    </xf>
    <xf numFmtId="0" fontId="1" fillId="2" borderId="59" xfId="1" applyFont="1" applyFill="1" applyBorder="1" applyAlignment="1">
      <alignment vertical="center" wrapText="1"/>
    </xf>
    <xf numFmtId="0" fontId="1" fillId="2" borderId="48" xfId="1" applyFont="1" applyFill="1" applyBorder="1" applyAlignment="1">
      <alignment vertical="center" wrapText="1"/>
    </xf>
    <xf numFmtId="2" fontId="1" fillId="3" borderId="22" xfId="1" applyNumberFormat="1" applyFont="1" applyFill="1" applyBorder="1" applyAlignment="1">
      <alignment horizontal="center" vertical="center" wrapText="1"/>
    </xf>
    <xf numFmtId="2" fontId="1" fillId="3" borderId="10" xfId="1" applyNumberFormat="1" applyFont="1" applyFill="1" applyBorder="1" applyAlignment="1">
      <alignment horizontal="center" vertical="center" wrapText="1"/>
    </xf>
    <xf numFmtId="0" fontId="1" fillId="2" borderId="59" xfId="1" applyFont="1" applyFill="1" applyBorder="1" applyAlignment="1">
      <alignment horizontal="left" vertical="center" wrapText="1"/>
    </xf>
    <xf numFmtId="0" fontId="1" fillId="2" borderId="48" xfId="1" applyFont="1" applyFill="1" applyBorder="1" applyAlignment="1">
      <alignment horizontal="left" vertical="center" wrapText="1"/>
    </xf>
    <xf numFmtId="0" fontId="1" fillId="2" borderId="52" xfId="1" applyFont="1" applyFill="1" applyBorder="1" applyAlignment="1">
      <alignment horizontal="left" vertical="center" wrapText="1"/>
    </xf>
    <xf numFmtId="0" fontId="1" fillId="2" borderId="76" xfId="1" applyFont="1" applyFill="1" applyBorder="1" applyAlignment="1">
      <alignment horizontal="left" vertical="center" wrapText="1"/>
    </xf>
    <xf numFmtId="0" fontId="1" fillId="2" borderId="50" xfId="1" applyFont="1" applyFill="1" applyBorder="1" applyAlignment="1">
      <alignment horizontal="left" vertical="center" wrapText="1"/>
    </xf>
    <xf numFmtId="0" fontId="1" fillId="2" borderId="81" xfId="1" applyFont="1" applyFill="1" applyBorder="1" applyAlignment="1">
      <alignment horizontal="left" vertical="center" wrapText="1"/>
    </xf>
    <xf numFmtId="0" fontId="1" fillId="2" borderId="57" xfId="1" applyFont="1" applyFill="1" applyBorder="1" applyAlignment="1">
      <alignment horizontal="left" vertical="center" wrapText="1"/>
    </xf>
    <xf numFmtId="0" fontId="1" fillId="2" borderId="88" xfId="1" applyFont="1" applyFill="1" applyBorder="1" applyAlignment="1">
      <alignment horizontal="left" vertical="center" wrapText="1"/>
    </xf>
    <xf numFmtId="0" fontId="1" fillId="2" borderId="101" xfId="1" applyFont="1" applyFill="1" applyBorder="1" applyAlignment="1">
      <alignment horizontal="left" vertical="center" wrapText="1"/>
    </xf>
    <xf numFmtId="0" fontId="1" fillId="2" borderId="94" xfId="1" applyFont="1" applyFill="1" applyBorder="1" applyAlignment="1">
      <alignment horizontal="left" vertical="center" wrapText="1"/>
    </xf>
    <xf numFmtId="0" fontId="1" fillId="2" borderId="71" xfId="1" applyFont="1" applyFill="1" applyBorder="1" applyAlignment="1">
      <alignment horizontal="left" vertical="center" wrapText="1"/>
    </xf>
    <xf numFmtId="0" fontId="1" fillId="4" borderId="24" xfId="1" applyFont="1" applyFill="1" applyBorder="1" applyAlignment="1" applyProtection="1">
      <alignment horizontal="center" vertical="center" wrapText="1"/>
    </xf>
    <xf numFmtId="0" fontId="1" fillId="4" borderId="25" xfId="1" applyFill="1" applyBorder="1" applyAlignment="1" applyProtection="1">
      <alignment horizontal="center" vertical="center" wrapText="1"/>
    </xf>
    <xf numFmtId="0" fontId="1" fillId="4" borderId="44" xfId="1" applyFill="1" applyBorder="1" applyAlignment="1" applyProtection="1">
      <alignment horizontal="center" vertical="center" wrapText="1"/>
    </xf>
    <xf numFmtId="0" fontId="1" fillId="3" borderId="12" xfId="1" applyFont="1" applyFill="1" applyBorder="1" applyAlignment="1">
      <alignment vertical="center" wrapText="1"/>
    </xf>
    <xf numFmtId="0" fontId="1" fillId="3" borderId="13" xfId="1" applyFont="1" applyFill="1" applyBorder="1" applyAlignment="1">
      <alignment vertical="center" wrapText="1"/>
    </xf>
    <xf numFmtId="0" fontId="1" fillId="3" borderId="14" xfId="1" applyFont="1" applyFill="1" applyBorder="1" applyAlignment="1">
      <alignment vertical="center" wrapText="1"/>
    </xf>
    <xf numFmtId="0" fontId="1" fillId="3" borderId="50" xfId="1" applyFont="1" applyFill="1" applyBorder="1" applyAlignment="1">
      <alignment vertical="center" wrapText="1"/>
    </xf>
    <xf numFmtId="0" fontId="1" fillId="3" borderId="0" xfId="1" applyFont="1" applyFill="1" applyBorder="1" applyAlignment="1">
      <alignment vertical="center" wrapText="1"/>
    </xf>
    <xf numFmtId="0" fontId="1" fillId="3" borderId="65" xfId="1" applyFont="1" applyFill="1" applyBorder="1" applyAlignment="1">
      <alignment vertical="center" wrapText="1"/>
    </xf>
    <xf numFmtId="0" fontId="1" fillId="3" borderId="66" xfId="1" applyFont="1" applyFill="1" applyBorder="1" applyAlignment="1">
      <alignment vertical="center" wrapText="1"/>
    </xf>
    <xf numFmtId="0" fontId="1" fillId="3" borderId="46" xfId="1" applyFont="1" applyFill="1" applyBorder="1" applyAlignment="1">
      <alignment vertical="center" wrapText="1"/>
    </xf>
    <xf numFmtId="0" fontId="1" fillId="3" borderId="67" xfId="1" applyFont="1" applyFill="1" applyBorder="1" applyAlignment="1">
      <alignment vertical="center" wrapText="1"/>
    </xf>
    <xf numFmtId="0" fontId="1" fillId="3" borderId="12" xfId="1" applyFont="1" applyFill="1" applyBorder="1" applyAlignment="1">
      <alignment horizontal="left" vertical="center"/>
    </xf>
    <xf numFmtId="0" fontId="1" fillId="3" borderId="13" xfId="1" applyFont="1" applyFill="1" applyBorder="1" applyAlignment="1">
      <alignment horizontal="left" vertical="center"/>
    </xf>
    <xf numFmtId="0" fontId="1" fillId="3" borderId="14" xfId="1" applyFont="1" applyFill="1" applyBorder="1" applyAlignment="1">
      <alignment horizontal="left" vertical="center"/>
    </xf>
    <xf numFmtId="0" fontId="1" fillId="3" borderId="50" xfId="1" applyFont="1" applyFill="1" applyBorder="1" applyAlignment="1">
      <alignment horizontal="left" vertical="center"/>
    </xf>
    <xf numFmtId="0" fontId="1" fillId="3" borderId="0" xfId="1" applyFont="1" applyFill="1" applyBorder="1" applyAlignment="1">
      <alignment horizontal="left" vertical="center"/>
    </xf>
    <xf numFmtId="0" fontId="1" fillId="3" borderId="65" xfId="1" applyFont="1" applyFill="1" applyBorder="1" applyAlignment="1">
      <alignment horizontal="left" vertical="center"/>
    </xf>
    <xf numFmtId="0" fontId="1" fillId="3" borderId="66" xfId="1" applyFont="1" applyFill="1" applyBorder="1" applyAlignment="1">
      <alignment horizontal="left" vertical="center"/>
    </xf>
    <xf numFmtId="0" fontId="1" fillId="3" borderId="46" xfId="1" applyFont="1" applyFill="1" applyBorder="1" applyAlignment="1">
      <alignment horizontal="left" vertical="center"/>
    </xf>
    <xf numFmtId="0" fontId="1" fillId="3" borderId="67" xfId="1" applyFont="1" applyFill="1" applyBorder="1" applyAlignment="1">
      <alignment horizontal="left" vertical="center"/>
    </xf>
    <xf numFmtId="0" fontId="1" fillId="2" borderId="3" xfId="1" applyFont="1" applyFill="1" applyBorder="1" applyAlignment="1">
      <alignment horizontal="left" vertical="center" wrapText="1"/>
    </xf>
    <xf numFmtId="0" fontId="1" fillId="2" borderId="41" xfId="1" applyFont="1" applyFill="1" applyBorder="1" applyAlignment="1">
      <alignment horizontal="left" vertical="center" wrapText="1"/>
    </xf>
    <xf numFmtId="0" fontId="1" fillId="2" borderId="41" xfId="1" applyFont="1" applyFill="1" applyBorder="1" applyAlignment="1">
      <alignment horizontal="left" vertical="center"/>
    </xf>
    <xf numFmtId="49" fontId="1" fillId="3" borderId="69" xfId="1" applyNumberFormat="1" applyFont="1" applyFill="1" applyBorder="1" applyAlignment="1">
      <alignment horizontal="center" vertical="center" wrapText="1"/>
    </xf>
    <xf numFmtId="49" fontId="1" fillId="3" borderId="70" xfId="1" applyNumberFormat="1" applyFont="1" applyFill="1" applyBorder="1" applyAlignment="1">
      <alignment horizontal="center" vertical="center" wrapText="1"/>
    </xf>
    <xf numFmtId="49" fontId="1" fillId="3" borderId="64" xfId="1" applyNumberFormat="1" applyFont="1" applyFill="1" applyBorder="1" applyAlignment="1">
      <alignment horizontal="center" vertical="center" wrapText="1"/>
    </xf>
    <xf numFmtId="49" fontId="1" fillId="3" borderId="1" xfId="1" applyNumberFormat="1" applyFont="1" applyFill="1" applyBorder="1" applyAlignment="1">
      <alignment horizontal="center" vertical="center" wrapText="1"/>
    </xf>
    <xf numFmtId="0" fontId="1" fillId="5" borderId="59" xfId="1" applyFont="1" applyFill="1" applyBorder="1" applyAlignment="1">
      <alignment horizontal="left" vertical="center" wrapText="1"/>
    </xf>
    <xf numFmtId="0" fontId="1" fillId="5" borderId="48" xfId="1" applyFont="1" applyFill="1" applyBorder="1" applyAlignment="1">
      <alignment horizontal="left" vertical="center" wrapText="1"/>
    </xf>
    <xf numFmtId="0" fontId="1" fillId="5" borderId="52" xfId="1" applyFill="1" applyBorder="1" applyAlignment="1">
      <alignment horizontal="left" vertical="center" wrapText="1"/>
    </xf>
    <xf numFmtId="0" fontId="1" fillId="4" borderId="24"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3" borderId="77" xfId="1" applyFont="1" applyFill="1" applyBorder="1" applyAlignment="1">
      <alignment horizontal="center" vertical="center" wrapText="1"/>
    </xf>
    <xf numFmtId="0" fontId="1" fillId="3" borderId="2" xfId="1" applyFill="1" applyBorder="1" applyAlignment="1">
      <alignment horizontal="center" vertical="center" wrapText="1"/>
    </xf>
    <xf numFmtId="0" fontId="1" fillId="3" borderId="78" xfId="1" applyFont="1" applyFill="1" applyBorder="1" applyAlignment="1">
      <alignment horizontal="center" vertical="center" wrapText="1"/>
    </xf>
    <xf numFmtId="0" fontId="1" fillId="3" borderId="9" xfId="1" applyFont="1" applyFill="1" applyBorder="1" applyAlignment="1">
      <alignment horizontal="center" vertical="center" wrapText="1"/>
    </xf>
    <xf numFmtId="0" fontId="1" fillId="5" borderId="3" xfId="1" applyFont="1" applyFill="1" applyBorder="1" applyAlignment="1">
      <alignment horizontal="left" vertical="center" wrapText="1"/>
    </xf>
    <xf numFmtId="0" fontId="1" fillId="5" borderId="41" xfId="1" applyFont="1" applyFill="1" applyBorder="1" applyAlignment="1">
      <alignment horizontal="left" vertical="center" wrapText="1"/>
    </xf>
    <xf numFmtId="0" fontId="1" fillId="5" borderId="75" xfId="1" applyFill="1" applyBorder="1" applyAlignment="1">
      <alignment horizontal="left" vertical="center" wrapText="1"/>
    </xf>
    <xf numFmtId="0" fontId="1" fillId="3" borderId="9" xfId="1" applyFill="1" applyBorder="1" applyAlignment="1">
      <alignment horizontal="center" vertical="center" wrapText="1"/>
    </xf>
    <xf numFmtId="0" fontId="1" fillId="5" borderId="66" xfId="1" applyFont="1" applyFill="1" applyBorder="1" applyAlignment="1">
      <alignment horizontal="left" vertical="center" wrapText="1"/>
    </xf>
    <xf numFmtId="0" fontId="1" fillId="5" borderId="46" xfId="1" applyFont="1" applyFill="1" applyBorder="1" applyAlignment="1">
      <alignment horizontal="left" vertical="center" wrapText="1"/>
    </xf>
    <xf numFmtId="0" fontId="1" fillId="5" borderId="67" xfId="1" applyFill="1" applyBorder="1" applyAlignment="1">
      <alignment horizontal="left" vertical="center" wrapText="1"/>
    </xf>
    <xf numFmtId="0" fontId="3" fillId="3" borderId="83" xfId="0" applyFont="1" applyFill="1" applyBorder="1" applyAlignment="1">
      <alignment horizontal="left" vertical="center"/>
    </xf>
    <xf numFmtId="0" fontId="3" fillId="3" borderId="55" xfId="0" applyFont="1" applyFill="1" applyBorder="1" applyAlignment="1">
      <alignment horizontal="left" vertical="center"/>
    </xf>
    <xf numFmtId="0" fontId="3" fillId="3" borderId="56" xfId="0" applyFont="1" applyFill="1" applyBorder="1" applyAlignment="1">
      <alignment horizontal="left" vertical="center"/>
    </xf>
    <xf numFmtId="0" fontId="3" fillId="0" borderId="5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89" xfId="0" applyFont="1" applyFill="1" applyBorder="1" applyAlignment="1">
      <alignment horizontal="left" vertical="center" wrapText="1"/>
    </xf>
    <xf numFmtId="49" fontId="3" fillId="0" borderId="54" xfId="0" applyNumberFormat="1" applyFont="1" applyFill="1" applyBorder="1" applyAlignment="1">
      <alignment horizontal="left" vertical="center"/>
    </xf>
    <xf numFmtId="49" fontId="3" fillId="0" borderId="49" xfId="0" applyNumberFormat="1" applyFont="1" applyFill="1" applyBorder="1" applyAlignment="1">
      <alignment horizontal="left" vertical="center"/>
    </xf>
    <xf numFmtId="49" fontId="1" fillId="0" borderId="54" xfId="0" applyNumberFormat="1" applyFont="1" applyFill="1" applyBorder="1" applyAlignment="1">
      <alignment horizontal="left" vertical="center"/>
    </xf>
    <xf numFmtId="49" fontId="3" fillId="0" borderId="54" xfId="0" applyNumberFormat="1" applyFont="1" applyFill="1" applyBorder="1" applyAlignment="1">
      <alignment horizontal="left" vertical="center" wrapText="1"/>
    </xf>
    <xf numFmtId="49" fontId="3" fillId="0" borderId="49" xfId="0" applyNumberFormat="1" applyFont="1" applyFill="1" applyBorder="1" applyAlignment="1">
      <alignment horizontal="left" vertical="center" wrapText="1"/>
    </xf>
    <xf numFmtId="49" fontId="3" fillId="0" borderId="82"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10" fillId="3" borderId="3" xfId="0" applyNumberFormat="1" applyFont="1" applyFill="1" applyBorder="1" applyAlignment="1">
      <alignment horizontal="left" vertical="center"/>
    </xf>
    <xf numFmtId="49" fontId="10" fillId="3" borderId="41"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3" fillId="0" borderId="67" xfId="0" applyNumberFormat="1" applyFont="1" applyFill="1" applyBorder="1" applyAlignment="1">
      <alignment horizontal="left" vertical="center"/>
    </xf>
    <xf numFmtId="49" fontId="3" fillId="0" borderId="52" xfId="0" applyNumberFormat="1" applyFont="1" applyFill="1" applyBorder="1" applyAlignment="1">
      <alignment horizontal="left" vertical="center"/>
    </xf>
    <xf numFmtId="0" fontId="24" fillId="10" borderId="135" xfId="0" applyFont="1" applyFill="1" applyBorder="1" applyAlignment="1">
      <alignment horizontal="left" vertical="center" wrapText="1"/>
    </xf>
    <xf numFmtId="0" fontId="24" fillId="10" borderId="158" xfId="0" applyFont="1" applyFill="1" applyBorder="1" applyAlignment="1">
      <alignment horizontal="left" vertical="center" wrapText="1"/>
    </xf>
    <xf numFmtId="0" fontId="24" fillId="10" borderId="136" xfId="0" applyFont="1" applyFill="1" applyBorder="1" applyAlignment="1">
      <alignment horizontal="left" vertical="center" wrapText="1"/>
    </xf>
    <xf numFmtId="0" fontId="10" fillId="3" borderId="60" xfId="0" applyFont="1" applyFill="1" applyBorder="1" applyAlignment="1">
      <alignment horizontal="left" vertical="center" wrapText="1"/>
    </xf>
    <xf numFmtId="0" fontId="10" fillId="3" borderId="61" xfId="0" applyFont="1" applyFill="1" applyBorder="1" applyAlignment="1">
      <alignment horizontal="left" vertical="center" wrapText="1"/>
    </xf>
    <xf numFmtId="0" fontId="10" fillId="3" borderId="62" xfId="0" applyFont="1" applyFill="1" applyBorder="1" applyAlignment="1">
      <alignment horizontal="left" vertical="center" wrapText="1"/>
    </xf>
    <xf numFmtId="49" fontId="1" fillId="3" borderId="24" xfId="0" applyNumberFormat="1" applyFont="1" applyFill="1" applyBorder="1" applyAlignment="1">
      <alignment horizontal="center" vertical="center" wrapText="1"/>
    </xf>
    <xf numFmtId="49" fontId="1" fillId="3" borderId="25" xfId="0" applyNumberFormat="1" applyFont="1" applyFill="1" applyBorder="1" applyAlignment="1">
      <alignment horizontal="center" vertical="center" wrapText="1"/>
    </xf>
    <xf numFmtId="49" fontId="1" fillId="3" borderId="44" xfId="0" applyNumberFormat="1" applyFont="1" applyFill="1" applyBorder="1" applyAlignment="1">
      <alignment horizontal="center" vertical="center" wrapText="1"/>
    </xf>
    <xf numFmtId="0" fontId="28" fillId="8" borderId="135" xfId="0" applyFont="1" applyFill="1" applyBorder="1" applyAlignment="1" applyProtection="1">
      <alignment horizontal="left" vertical="center" wrapText="1"/>
    </xf>
    <xf numFmtId="0" fontId="28" fillId="8" borderId="136" xfId="0" applyFont="1" applyFill="1" applyBorder="1" applyAlignment="1" applyProtection="1">
      <alignment horizontal="left" vertical="center" wrapText="1"/>
    </xf>
    <xf numFmtId="0" fontId="28" fillId="8" borderId="137" xfId="0" applyFont="1" applyFill="1" applyBorder="1" applyAlignment="1" applyProtection="1">
      <alignment horizontal="center" vertical="center" wrapText="1"/>
    </xf>
    <xf numFmtId="0" fontId="28" fillId="8" borderId="138" xfId="0" applyFont="1" applyFill="1" applyBorder="1" applyAlignment="1" applyProtection="1">
      <alignment horizontal="center" vertical="center" wrapText="1"/>
    </xf>
    <xf numFmtId="0" fontId="28" fillId="7" borderId="150" xfId="0" applyFont="1" applyFill="1" applyBorder="1" applyAlignment="1" applyProtection="1">
      <alignment horizontal="left" vertical="center" wrapText="1"/>
    </xf>
    <xf numFmtId="0" fontId="28" fillId="7" borderId="152" xfId="0" applyFont="1" applyFill="1" applyBorder="1" applyAlignment="1" applyProtection="1">
      <alignment horizontal="left" vertical="center" wrapText="1"/>
    </xf>
    <xf numFmtId="3" fontId="1" fillId="4" borderId="63" xfId="0" applyNumberFormat="1" applyFont="1" applyFill="1" applyBorder="1" applyAlignment="1" applyProtection="1">
      <alignment horizontal="center" vertical="center" wrapText="1"/>
    </xf>
    <xf numFmtId="3" fontId="1" fillId="4" borderId="17" xfId="0" applyNumberFormat="1" applyFont="1" applyFill="1" applyBorder="1" applyAlignment="1" applyProtection="1">
      <alignment horizontal="center" vertical="center" wrapText="1"/>
    </xf>
    <xf numFmtId="3" fontId="28" fillId="7" borderId="151" xfId="0" applyNumberFormat="1" applyFont="1" applyFill="1" applyBorder="1" applyAlignment="1" applyProtection="1">
      <alignment horizontal="right" vertical="center" wrapText="1"/>
    </xf>
    <xf numFmtId="3" fontId="28" fillId="7" borderId="153" xfId="0" applyNumberFormat="1" applyFont="1" applyFill="1" applyBorder="1" applyAlignment="1" applyProtection="1">
      <alignment horizontal="right" vertical="center" wrapText="1"/>
    </xf>
    <xf numFmtId="0" fontId="28" fillId="9" borderId="154" xfId="0" applyFont="1" applyFill="1" applyBorder="1" applyAlignment="1" applyProtection="1">
      <alignment horizontal="right" vertical="center" wrapText="1"/>
    </xf>
    <xf numFmtId="0" fontId="28" fillId="9" borderId="155" xfId="0" applyFont="1" applyFill="1" applyBorder="1" applyAlignment="1" applyProtection="1">
      <alignment horizontal="right" vertical="center" wrapText="1"/>
    </xf>
    <xf numFmtId="0" fontId="28" fillId="9" borderId="156" xfId="0" applyFont="1" applyFill="1" applyBorder="1" applyAlignment="1" applyProtection="1">
      <alignment horizontal="right" vertical="center" wrapText="1"/>
    </xf>
    <xf numFmtId="0" fontId="3" fillId="2" borderId="76" xfId="0" applyFont="1" applyFill="1" applyBorder="1" applyAlignment="1">
      <alignment vertical="center" wrapText="1"/>
    </xf>
    <xf numFmtId="0" fontId="3" fillId="2" borderId="66" xfId="0" applyFont="1" applyFill="1" applyBorder="1" applyAlignment="1">
      <alignment vertical="center"/>
    </xf>
    <xf numFmtId="0" fontId="10" fillId="3" borderId="3" xfId="0" applyFont="1" applyFill="1" applyBorder="1" applyAlignment="1">
      <alignment horizontal="left" vertical="center" wrapText="1"/>
    </xf>
    <xf numFmtId="0" fontId="10" fillId="3" borderId="75" xfId="0" applyFont="1" applyFill="1" applyBorder="1" applyAlignment="1">
      <alignment horizontal="left" vertical="center" wrapText="1"/>
    </xf>
    <xf numFmtId="0" fontId="1" fillId="2" borderId="79" xfId="0" applyFont="1" applyFill="1" applyBorder="1" applyAlignment="1" applyProtection="1">
      <alignment horizontal="center" vertical="top" wrapText="1"/>
      <protection locked="0"/>
    </xf>
    <xf numFmtId="0" fontId="1" fillId="2" borderId="47" xfId="0" applyFont="1" applyFill="1" applyBorder="1" applyAlignment="1" applyProtection="1">
      <alignment horizontal="center" vertical="top" wrapText="1"/>
      <protection locked="0"/>
    </xf>
    <xf numFmtId="0" fontId="1" fillId="2" borderId="80" xfId="0" applyFont="1" applyFill="1" applyBorder="1" applyAlignment="1" applyProtection="1">
      <alignment horizontal="center" vertical="top" wrapText="1"/>
      <protection locked="0"/>
    </xf>
    <xf numFmtId="0" fontId="1" fillId="4" borderId="12" xfId="0" applyFont="1" applyFill="1" applyBorder="1" applyAlignment="1" applyProtection="1">
      <alignment horizontal="center" vertical="center" wrapText="1"/>
    </xf>
    <xf numFmtId="0" fontId="0" fillId="4" borderId="50" xfId="0" applyFill="1" applyBorder="1" applyAlignment="1" applyProtection="1">
      <alignment horizontal="center" vertical="center" wrapText="1"/>
    </xf>
    <xf numFmtId="0" fontId="0" fillId="4" borderId="66" xfId="0" applyFill="1" applyBorder="1" applyAlignment="1" applyProtection="1">
      <alignment horizontal="center" vertical="center" wrapText="1"/>
    </xf>
    <xf numFmtId="0" fontId="1" fillId="3" borderId="8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71" xfId="0" applyFont="1" applyFill="1" applyBorder="1" applyAlignment="1">
      <alignment horizontal="left" vertical="center" wrapText="1"/>
    </xf>
    <xf numFmtId="49" fontId="1" fillId="3" borderId="64"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1" fontId="1" fillId="3" borderId="22" xfId="0" applyNumberFormat="1" applyFont="1" applyFill="1" applyBorder="1" applyAlignment="1">
      <alignment horizontal="center" vertical="center" wrapText="1"/>
    </xf>
    <xf numFmtId="1" fontId="1" fillId="3" borderId="16" xfId="0" applyNumberFormat="1" applyFont="1" applyFill="1" applyBorder="1" applyAlignment="1">
      <alignment horizontal="center" vertical="center" wrapText="1"/>
    </xf>
    <xf numFmtId="0" fontId="3" fillId="2" borderId="50" xfId="0" applyFont="1" applyFill="1" applyBorder="1" applyAlignment="1">
      <alignment vertical="center" wrapText="1"/>
    </xf>
    <xf numFmtId="0" fontId="10" fillId="3" borderId="12"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65" xfId="0" applyFont="1" applyFill="1" applyBorder="1" applyAlignment="1">
      <alignment horizontal="left" vertical="center" wrapText="1"/>
    </xf>
    <xf numFmtId="0" fontId="10" fillId="3" borderId="81" xfId="0" applyFont="1" applyFill="1" applyBorder="1" applyAlignment="1">
      <alignment horizontal="left" vertical="center" wrapText="1"/>
    </xf>
    <xf numFmtId="0" fontId="10" fillId="3" borderId="71" xfId="0" applyFont="1" applyFill="1" applyBorder="1" applyAlignment="1">
      <alignment horizontal="left" vertical="center" wrapText="1"/>
    </xf>
  </cellXfs>
  <cellStyles count="4">
    <cellStyle name="Link" xfId="2" builtinId="8"/>
    <cellStyle name="Standard" xfId="0" builtinId="0"/>
    <cellStyle name="Standard 2" xfId="1" xr:uid="{00000000-0005-0000-0000-000002000000}"/>
    <cellStyle name="Standard 4" xfId="3" xr:uid="{00000000-0005-0000-0000-000003000000}"/>
  </cellStyles>
  <dxfs count="209">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ndense val="0"/>
        <extend val="0"/>
        <color indexed="26"/>
      </font>
    </dxf>
    <dxf>
      <font>
        <condense val="0"/>
        <extend val="0"/>
        <color indexed="10"/>
      </font>
    </dxf>
    <dxf>
      <font>
        <condense val="0"/>
        <extend val="0"/>
        <color indexed="17"/>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ndense val="0"/>
        <extend val="0"/>
        <color indexed="26"/>
      </font>
    </dxf>
    <dxf>
      <font>
        <condense val="0"/>
        <extend val="0"/>
        <color indexed="10"/>
      </font>
    </dxf>
    <dxf>
      <font>
        <condense val="0"/>
        <extend val="0"/>
        <color indexed="17"/>
      </font>
    </dxf>
    <dxf>
      <font>
        <condense val="0"/>
        <extend val="0"/>
        <color indexed="10"/>
      </font>
    </dxf>
    <dxf>
      <font>
        <condense val="0"/>
        <extend val="0"/>
        <color indexed="17"/>
      </font>
    </dxf>
    <dxf>
      <font>
        <color rgb="FF9C0006"/>
      </font>
    </dxf>
    <dxf>
      <font>
        <condense val="0"/>
        <extend val="0"/>
        <color indexed="26"/>
      </font>
    </dxf>
    <dxf>
      <font>
        <condense val="0"/>
        <extend val="0"/>
        <color indexed="10"/>
      </font>
    </dxf>
    <dxf>
      <font>
        <condense val="0"/>
        <extend val="0"/>
        <color indexed="17"/>
      </font>
    </dxf>
    <dxf>
      <font>
        <condense val="0"/>
        <extend val="0"/>
        <color indexed="26"/>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26"/>
      </font>
    </dxf>
    <dxf>
      <font>
        <condense val="0"/>
        <extend val="0"/>
        <color indexed="10"/>
      </font>
    </dxf>
    <dxf>
      <font>
        <condense val="0"/>
        <extend val="0"/>
        <color indexed="17"/>
      </font>
    </dxf>
    <dxf>
      <font>
        <color rgb="FF9C0006"/>
      </font>
    </dxf>
    <dxf>
      <font>
        <color rgb="FF9C0006"/>
      </font>
    </dxf>
    <dxf>
      <font>
        <condense val="0"/>
        <extend val="0"/>
        <color indexed="26"/>
      </font>
    </dxf>
    <dxf>
      <font>
        <condense val="0"/>
        <extend val="0"/>
        <color indexed="10"/>
      </font>
    </dxf>
    <dxf>
      <font>
        <condense val="0"/>
        <extend val="0"/>
        <color indexed="17"/>
      </font>
    </dxf>
    <dxf>
      <font>
        <color rgb="FF9C0006"/>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26"/>
      </font>
    </dxf>
    <dxf>
      <font>
        <condense val="0"/>
        <extend val="0"/>
        <color indexed="10"/>
      </font>
    </dxf>
    <dxf>
      <font>
        <condense val="0"/>
        <extend val="0"/>
        <color indexed="17"/>
      </font>
    </dxf>
    <dxf>
      <font>
        <condense val="0"/>
        <extend val="0"/>
        <color indexed="26"/>
      </font>
    </dxf>
    <dxf>
      <font>
        <condense val="0"/>
        <extend val="0"/>
        <color indexed="10"/>
      </font>
    </dxf>
    <dxf>
      <font>
        <condense val="0"/>
        <extend val="0"/>
        <color indexed="17"/>
      </font>
    </dxf>
    <dxf>
      <font>
        <condense val="0"/>
        <extend val="0"/>
        <color indexed="26"/>
      </font>
    </dxf>
    <dxf>
      <font>
        <condense val="0"/>
        <extend val="0"/>
        <color indexed="10"/>
      </font>
    </dxf>
    <dxf>
      <font>
        <condense val="0"/>
        <extend val="0"/>
        <color indexed="17"/>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26"/>
      </font>
    </dxf>
    <dxf>
      <font>
        <condense val="0"/>
        <extend val="0"/>
        <color indexed="10"/>
      </font>
    </dxf>
    <dxf>
      <font>
        <condense val="0"/>
        <extend val="0"/>
        <color indexed="17"/>
      </font>
    </dxf>
    <dxf>
      <font>
        <condense val="0"/>
        <extend val="0"/>
        <color indexed="26"/>
      </font>
    </dxf>
    <dxf>
      <font>
        <condense val="0"/>
        <extend val="0"/>
        <color indexed="10"/>
      </font>
    </dxf>
    <dxf>
      <font>
        <condense val="0"/>
        <extend val="0"/>
        <color indexed="17"/>
      </font>
    </dxf>
    <dxf>
      <font>
        <color rgb="FF9C0006"/>
      </font>
    </dxf>
    <dxf>
      <font>
        <color rgb="FF9C0006"/>
      </font>
    </dxf>
    <dxf>
      <font>
        <color rgb="FF9C0006"/>
      </font>
    </dxf>
    <dxf>
      <font>
        <condense val="0"/>
        <extend val="0"/>
        <color indexed="26"/>
      </font>
    </dxf>
    <dxf>
      <font>
        <condense val="0"/>
        <extend val="0"/>
        <color indexed="10"/>
      </font>
    </dxf>
    <dxf>
      <font>
        <condense val="0"/>
        <extend val="0"/>
        <color indexed="17"/>
      </font>
    </dxf>
    <dxf>
      <font>
        <color rgb="FF9C0006"/>
      </font>
    </dxf>
    <dxf>
      <font>
        <color rgb="FF9C0006"/>
      </font>
    </dxf>
    <dxf>
      <font>
        <condense val="0"/>
        <extend val="0"/>
        <color indexed="26"/>
      </font>
    </dxf>
    <dxf>
      <font>
        <condense val="0"/>
        <extend val="0"/>
        <color indexed="10"/>
      </font>
    </dxf>
    <dxf>
      <font>
        <condense val="0"/>
        <extend val="0"/>
        <color indexed="17"/>
      </font>
    </dxf>
    <dxf>
      <font>
        <condense val="0"/>
        <extend val="0"/>
        <color indexed="26"/>
      </font>
    </dxf>
    <dxf>
      <font>
        <condense val="0"/>
        <extend val="0"/>
        <color indexed="10"/>
      </font>
    </dxf>
    <dxf>
      <font>
        <condense val="0"/>
        <extend val="0"/>
        <color indexed="17"/>
      </font>
    </dxf>
    <dxf>
      <font>
        <color rgb="FF9C0006"/>
      </font>
    </dxf>
    <dxf>
      <font>
        <color rgb="FF9C0006"/>
      </font>
    </dxf>
    <dxf>
      <font>
        <condense val="0"/>
        <extend val="0"/>
        <color indexed="26"/>
      </font>
    </dxf>
    <dxf>
      <font>
        <condense val="0"/>
        <extend val="0"/>
        <color indexed="10"/>
      </font>
    </dxf>
    <dxf>
      <font>
        <condense val="0"/>
        <extend val="0"/>
        <color indexed="17"/>
      </font>
    </dxf>
    <dxf>
      <font>
        <color rgb="FF9C0006"/>
      </font>
    </dxf>
    <dxf>
      <font>
        <color rgb="FF9C0006"/>
      </font>
    </dxf>
    <dxf>
      <font>
        <condense val="0"/>
        <extend val="0"/>
        <color indexed="26"/>
      </font>
    </dxf>
    <dxf>
      <font>
        <condense val="0"/>
        <extend val="0"/>
        <color indexed="10"/>
      </font>
    </dxf>
    <dxf>
      <font>
        <condense val="0"/>
        <extend val="0"/>
        <color indexed="17"/>
      </font>
    </dxf>
    <dxf>
      <font>
        <color rgb="FF9C0006"/>
      </font>
    </dxf>
    <dxf>
      <font>
        <color rgb="FF9C0006"/>
      </font>
    </dxf>
    <dxf>
      <font>
        <color rgb="FF9C0006"/>
      </font>
    </dxf>
    <dxf>
      <font>
        <color rgb="FF9C0006"/>
      </font>
    </dxf>
    <dxf>
      <font>
        <color rgb="FF9C0006"/>
      </font>
    </dxf>
    <dxf>
      <font>
        <color rgb="FF9C0006"/>
      </font>
    </dxf>
    <dxf>
      <font>
        <condense val="0"/>
        <extend val="0"/>
        <color indexed="26"/>
      </font>
    </dxf>
    <dxf>
      <font>
        <condense val="0"/>
        <extend val="0"/>
        <color indexed="10"/>
      </font>
    </dxf>
    <dxf>
      <font>
        <condense val="0"/>
        <extend val="0"/>
        <color indexed="17"/>
      </font>
    </dxf>
    <dxf>
      <font>
        <color rgb="FF9C0006"/>
      </font>
    </dxf>
    <dxf>
      <font>
        <color rgb="FF9C0006"/>
      </font>
    </dxf>
    <dxf>
      <font>
        <condense val="0"/>
        <extend val="0"/>
        <color indexed="26"/>
      </font>
    </dxf>
    <dxf>
      <font>
        <condense val="0"/>
        <extend val="0"/>
        <color indexed="10"/>
      </font>
    </dxf>
    <dxf>
      <font>
        <condense val="0"/>
        <extend val="0"/>
        <color indexed="17"/>
      </font>
    </dxf>
    <dxf>
      <font>
        <color rgb="FF9C0006"/>
      </font>
    </dxf>
    <dxf>
      <font>
        <color rgb="FF9C0006"/>
      </font>
    </dxf>
    <dxf>
      <font>
        <condense val="0"/>
        <extend val="0"/>
        <color indexed="26"/>
      </font>
    </dxf>
    <dxf>
      <font>
        <condense val="0"/>
        <extend val="0"/>
        <color indexed="10"/>
      </font>
    </dxf>
    <dxf>
      <font>
        <condense val="0"/>
        <extend val="0"/>
        <color indexed="17"/>
      </font>
    </dxf>
    <dxf>
      <font>
        <color rgb="FF9C0006"/>
      </font>
    </dxf>
    <dxf>
      <font>
        <color rgb="FF9C0006"/>
      </font>
    </dxf>
    <dxf>
      <font>
        <condense val="0"/>
        <extend val="0"/>
        <color indexed="26"/>
      </font>
    </dxf>
    <dxf>
      <font>
        <condense val="0"/>
        <extend val="0"/>
        <color indexed="10"/>
      </font>
    </dxf>
    <dxf>
      <font>
        <condense val="0"/>
        <extend val="0"/>
        <color indexed="17"/>
      </font>
    </dxf>
  </dxfs>
  <tableStyles count="0" defaultTableStyle="TableStyleMedium2" defaultPivotStyle="PivotStyleLight16"/>
  <colors>
    <mruColors>
      <color rgb="FFEB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24</xdr:row>
          <xdr:rowOff>464820</xdr:rowOff>
        </xdr:from>
        <xdr:to>
          <xdr:col>4</xdr:col>
          <xdr:colOff>1737360</xdr:colOff>
          <xdr:row>25</xdr:row>
          <xdr:rowOff>99060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DE" sz="1000" b="1" i="0" u="none" strike="noStrike" baseline="0">
                  <a:solidFill>
                    <a:srgbClr val="000000"/>
                  </a:solidFill>
                  <a:latin typeface="Arial"/>
                  <a:cs typeface="Arial"/>
                </a:rPr>
                <a:t>csv-Datei speichern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1057275</xdr:colOff>
      <xdr:row>0</xdr:row>
      <xdr:rowOff>0</xdr:rowOff>
    </xdr:from>
    <xdr:to>
      <xdr:col>1</xdr:col>
      <xdr:colOff>2876550</xdr:colOff>
      <xdr:row>0</xdr:row>
      <xdr:rowOff>0</xdr:rowOff>
    </xdr:to>
    <xdr:pic>
      <xdr:nvPicPr>
        <xdr:cNvPr id="1200" name="Picture 2" descr="HSL_SW_onwhite_REAL_SM">
          <a:extLst>
            <a:ext uri="{FF2B5EF4-FFF2-40B4-BE49-F238E27FC236}">
              <a16:creationId xmlns:a16="http://schemas.microsoft.com/office/drawing/2014/main" id="{00000000-0008-0000-01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0"/>
          <a:ext cx="1819275" cy="0"/>
        </a:xfrm>
        <a:prstGeom prst="rect">
          <a:avLst/>
        </a:prstGeom>
        <a:noFill/>
        <a:ln>
          <a:noFill/>
        </a:ln>
        <a:extLst>
          <a:ext uri="{909E8E84-426E-40DD-AFC4-6F175D3DCCD1}">
            <a14:hiddenFill xmlns:a14="http://schemas.microsoft.com/office/drawing/2010/main">
              <a:solidFill>
                <a:srgbClr val="83B6E9"/>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0</xdr:row>
      <xdr:rowOff>0</xdr:rowOff>
    </xdr:from>
    <xdr:to>
      <xdr:col>1</xdr:col>
      <xdr:colOff>952500</xdr:colOff>
      <xdr:row>0</xdr:row>
      <xdr:rowOff>0</xdr:rowOff>
    </xdr:to>
    <xdr:pic>
      <xdr:nvPicPr>
        <xdr:cNvPr id="1201" name="Picture 3" descr="HM_SW">
          <a:extLst>
            <a:ext uri="{FF2B5EF4-FFF2-40B4-BE49-F238E27FC236}">
              <a16:creationId xmlns:a16="http://schemas.microsoft.com/office/drawing/2014/main" id="{00000000-0008-0000-0100-0000B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0"/>
          <a:ext cx="781050" cy="0"/>
        </a:xfrm>
        <a:prstGeom prst="rect">
          <a:avLst/>
        </a:prstGeom>
        <a:noFill/>
        <a:ln>
          <a:noFill/>
        </a:ln>
        <a:extLst>
          <a:ext uri="{909E8E84-426E-40DD-AFC4-6F175D3DCCD1}">
            <a14:hiddenFill xmlns:a14="http://schemas.microsoft.com/office/drawing/2010/main">
              <a:solidFill>
                <a:srgbClr val="83B6E9"/>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62"/>
  </sheetPr>
  <dimension ref="A1:AE117"/>
  <sheetViews>
    <sheetView tabSelected="1" zoomScaleNormal="100" workbookViewId="0">
      <selection activeCell="E21" sqref="E21"/>
    </sheetView>
  </sheetViews>
  <sheetFormatPr baseColWidth="10" defaultColWidth="11.44140625" defaultRowHeight="13.2" x14ac:dyDescent="0.25"/>
  <cols>
    <col min="1" max="1" width="25.109375" style="7" customWidth="1"/>
    <col min="2" max="2" width="7.44140625" style="9" customWidth="1"/>
    <col min="3" max="3" width="24.6640625" style="7" customWidth="1"/>
    <col min="4" max="4" width="57.5546875" style="7" customWidth="1"/>
    <col min="5" max="5" width="26.44140625" style="7" customWidth="1"/>
    <col min="6" max="6" width="13.44140625" style="7" customWidth="1"/>
    <col min="7" max="7" width="14.6640625" style="7" customWidth="1"/>
    <col min="8" max="8" width="13.88671875" style="7" customWidth="1"/>
    <col min="9" max="16384" width="11.44140625" style="7"/>
  </cols>
  <sheetData>
    <row r="1" spans="1:5" ht="21" x14ac:dyDescent="0.4">
      <c r="A1" s="33" t="s">
        <v>463</v>
      </c>
      <c r="B1" s="34"/>
      <c r="C1" s="35"/>
      <c r="D1" s="35"/>
    </row>
    <row r="2" spans="1:5" x14ac:dyDescent="0.25">
      <c r="A2" s="35" t="s">
        <v>252</v>
      </c>
      <c r="B2" s="36"/>
      <c r="C2" s="35"/>
      <c r="D2" s="35"/>
    </row>
    <row r="3" spans="1:5" ht="13.8" x14ac:dyDescent="0.25">
      <c r="A3" s="28"/>
      <c r="B3" s="29"/>
      <c r="C3" s="15"/>
      <c r="D3" s="15"/>
    </row>
    <row r="4" spans="1:5" x14ac:dyDescent="0.25">
      <c r="A4" s="37" t="s">
        <v>264</v>
      </c>
      <c r="B4" s="31"/>
      <c r="C4" s="15"/>
      <c r="D4" s="15"/>
    </row>
    <row r="5" spans="1:5" ht="25.5" customHeight="1" x14ac:dyDescent="0.25">
      <c r="A5" s="346" t="s">
        <v>267</v>
      </c>
      <c r="B5" s="347"/>
      <c r="C5" s="347"/>
      <c r="D5" s="347"/>
    </row>
    <row r="6" spans="1:5" x14ac:dyDescent="0.25">
      <c r="A6" s="347"/>
      <c r="B6" s="347"/>
      <c r="C6" s="347"/>
      <c r="D6" s="347"/>
    </row>
    <row r="7" spans="1:5" x14ac:dyDescent="0.25">
      <c r="A7" s="347"/>
      <c r="B7" s="347"/>
      <c r="C7" s="347"/>
      <c r="D7" s="347"/>
    </row>
    <row r="8" spans="1:5" x14ac:dyDescent="0.25">
      <c r="A8" s="347"/>
      <c r="B8" s="347"/>
      <c r="C8" s="347"/>
      <c r="D8" s="347"/>
      <c r="E8" s="30"/>
    </row>
    <row r="9" spans="1:5" x14ac:dyDescent="0.25">
      <c r="A9" s="347"/>
      <c r="B9" s="347"/>
      <c r="C9" s="347"/>
      <c r="D9" s="347"/>
      <c r="E9" s="30"/>
    </row>
    <row r="10" spans="1:5" x14ac:dyDescent="0.25">
      <c r="A10" s="347"/>
      <c r="B10" s="347"/>
      <c r="C10" s="347"/>
      <c r="D10" s="347"/>
      <c r="E10" s="30"/>
    </row>
    <row r="11" spans="1:5" x14ac:dyDescent="0.25">
      <c r="A11" s="37" t="s">
        <v>254</v>
      </c>
      <c r="B11" s="31"/>
      <c r="C11" s="15"/>
      <c r="D11" s="15"/>
      <c r="E11" s="30"/>
    </row>
    <row r="12" spans="1:5" x14ac:dyDescent="0.25">
      <c r="A12" s="37"/>
      <c r="B12" s="31"/>
      <c r="C12" s="15"/>
      <c r="D12" s="15"/>
      <c r="E12" s="30"/>
    </row>
    <row r="13" spans="1:5" s="38" customFormat="1" ht="29.25" customHeight="1" x14ac:dyDescent="0.25">
      <c r="A13" s="344" t="s">
        <v>532</v>
      </c>
      <c r="B13" s="345"/>
      <c r="C13" s="345"/>
      <c r="D13" s="345"/>
    </row>
    <row r="14" spans="1:5" s="38" customFormat="1" x14ac:dyDescent="0.25">
      <c r="A14" s="345"/>
      <c r="B14" s="345"/>
      <c r="C14" s="345"/>
      <c r="D14" s="345"/>
    </row>
    <row r="15" spans="1:5" s="38" customFormat="1" x14ac:dyDescent="0.25">
      <c r="A15" s="345"/>
      <c r="B15" s="345"/>
      <c r="C15" s="345"/>
      <c r="D15" s="345"/>
    </row>
    <row r="16" spans="1:5" s="38" customFormat="1" x14ac:dyDescent="0.25">
      <c r="A16" s="345"/>
      <c r="B16" s="345"/>
      <c r="C16" s="345"/>
      <c r="D16" s="345"/>
    </row>
    <row r="17" spans="1:5" s="38" customFormat="1" x14ac:dyDescent="0.25">
      <c r="A17" s="345"/>
      <c r="B17" s="345"/>
      <c r="C17" s="345"/>
      <c r="D17" s="345"/>
    </row>
    <row r="18" spans="1:5" s="38" customFormat="1" x14ac:dyDescent="0.25">
      <c r="A18" s="345"/>
      <c r="B18" s="345"/>
      <c r="C18" s="345"/>
      <c r="D18" s="345"/>
    </row>
    <row r="19" spans="1:5" s="38" customFormat="1" x14ac:dyDescent="0.25">
      <c r="A19" s="345"/>
      <c r="B19" s="345"/>
      <c r="C19" s="345"/>
      <c r="D19" s="345"/>
    </row>
    <row r="20" spans="1:5" s="38" customFormat="1" ht="13.8" x14ac:dyDescent="0.25">
      <c r="A20" s="345"/>
      <c r="B20" s="345"/>
      <c r="C20" s="345"/>
      <c r="D20" s="345"/>
      <c r="E20" s="40" t="s">
        <v>253</v>
      </c>
    </row>
    <row r="21" spans="1:5" s="38" customFormat="1" x14ac:dyDescent="0.25">
      <c r="A21" s="345"/>
      <c r="B21" s="345"/>
      <c r="C21" s="345"/>
      <c r="D21" s="345"/>
      <c r="E21" s="42" t="s">
        <v>546</v>
      </c>
    </row>
    <row r="22" spans="1:5" s="38" customFormat="1" x14ac:dyDescent="0.25">
      <c r="A22" s="345"/>
      <c r="B22" s="345"/>
      <c r="C22" s="345"/>
      <c r="D22" s="345"/>
    </row>
    <row r="23" spans="1:5" s="38" customFormat="1" ht="13.8" x14ac:dyDescent="0.25">
      <c r="A23" s="345"/>
      <c r="B23" s="345"/>
      <c r="C23" s="345"/>
      <c r="D23" s="345"/>
      <c r="E23" s="40" t="s">
        <v>256</v>
      </c>
    </row>
    <row r="24" spans="1:5" s="38" customFormat="1" x14ac:dyDescent="0.25">
      <c r="A24" s="345"/>
      <c r="B24" s="345"/>
      <c r="C24" s="345"/>
      <c r="D24" s="345"/>
      <c r="E24" s="43"/>
    </row>
    <row r="25" spans="1:5" s="38" customFormat="1" ht="42" customHeight="1" x14ac:dyDescent="0.25">
      <c r="A25" s="345"/>
      <c r="B25" s="345"/>
      <c r="C25" s="345"/>
      <c r="D25" s="345"/>
    </row>
    <row r="26" spans="1:5" s="38" customFormat="1" ht="39.9" customHeight="1" x14ac:dyDescent="0.25">
      <c r="A26" s="345"/>
      <c r="B26" s="345"/>
      <c r="C26" s="345"/>
      <c r="D26" s="345"/>
    </row>
    <row r="27" spans="1:5" s="38" customFormat="1" x14ac:dyDescent="0.25">
      <c r="A27" s="345"/>
      <c r="B27" s="345"/>
      <c r="C27" s="345"/>
      <c r="D27" s="345"/>
      <c r="E27" s="41"/>
    </row>
    <row r="28" spans="1:5" s="38" customFormat="1" ht="39.9" customHeight="1" x14ac:dyDescent="0.25">
      <c r="A28" s="345"/>
      <c r="B28" s="345"/>
      <c r="C28" s="345"/>
      <c r="D28" s="345"/>
    </row>
    <row r="29" spans="1:5" s="38" customFormat="1" x14ac:dyDescent="0.25">
      <c r="A29" s="345"/>
      <c r="B29" s="345"/>
      <c r="C29" s="345"/>
      <c r="D29" s="345"/>
    </row>
    <row r="30" spans="1:5" s="38" customFormat="1" ht="39.9" customHeight="1" x14ac:dyDescent="0.25">
      <c r="A30" s="345"/>
      <c r="B30" s="345"/>
      <c r="C30" s="345"/>
      <c r="D30" s="345"/>
    </row>
    <row r="31" spans="1:5" s="38" customFormat="1" x14ac:dyDescent="0.25">
      <c r="A31" s="345"/>
      <c r="B31" s="345"/>
      <c r="C31" s="345"/>
      <c r="D31" s="345"/>
    </row>
    <row r="32" spans="1:5" s="38" customFormat="1" x14ac:dyDescent="0.25">
      <c r="A32" s="345"/>
      <c r="B32" s="345"/>
      <c r="C32" s="345"/>
      <c r="D32" s="345"/>
    </row>
    <row r="33" spans="1:31" s="38" customFormat="1" x14ac:dyDescent="0.25">
      <c r="A33" s="345"/>
      <c r="B33" s="345"/>
      <c r="C33" s="345"/>
      <c r="D33" s="345"/>
    </row>
    <row r="34" spans="1:31" s="38" customFormat="1" x14ac:dyDescent="0.25">
      <c r="A34" s="345"/>
      <c r="B34" s="345"/>
      <c r="C34" s="345"/>
      <c r="D34" s="345"/>
    </row>
    <row r="35" spans="1:31" s="38" customFormat="1" x14ac:dyDescent="0.25">
      <c r="A35" s="345"/>
      <c r="B35" s="345"/>
      <c r="C35" s="345"/>
      <c r="D35" s="345"/>
    </row>
    <row r="36" spans="1:31" x14ac:dyDescent="0.25">
      <c r="A36" s="26"/>
      <c r="B36" s="26"/>
      <c r="C36" s="26"/>
      <c r="D36" s="26"/>
      <c r="E36" s="26"/>
      <c r="F36" s="9"/>
      <c r="I36" s="4"/>
      <c r="J36" s="4"/>
      <c r="K36" s="4"/>
      <c r="L36" s="4"/>
      <c r="M36" s="4"/>
      <c r="N36" s="4"/>
      <c r="O36" s="4"/>
      <c r="P36" s="4"/>
      <c r="Q36" s="4"/>
      <c r="R36" s="4"/>
      <c r="S36" s="4"/>
      <c r="T36" s="4"/>
      <c r="U36" s="4"/>
      <c r="V36" s="4"/>
      <c r="W36" s="4"/>
      <c r="X36" s="4"/>
      <c r="Y36" s="4"/>
      <c r="Z36" s="4"/>
      <c r="AA36" s="4"/>
      <c r="AB36" s="4"/>
      <c r="AC36" s="4"/>
      <c r="AD36" s="4"/>
      <c r="AE36" s="4"/>
    </row>
    <row r="37" spans="1:31" x14ac:dyDescent="0.25">
      <c r="A37" s="9"/>
      <c r="C37" s="9"/>
      <c r="D37" s="9"/>
      <c r="E37" s="9"/>
      <c r="F37" s="9"/>
    </row>
    <row r="38" spans="1:31" ht="17.399999999999999" x14ac:dyDescent="0.3">
      <c r="B38" s="12"/>
      <c r="D38" s="32"/>
      <c r="E38" s="9"/>
      <c r="F38" s="9"/>
    </row>
    <row r="39" spans="1:31" ht="17.399999999999999" x14ac:dyDescent="0.3">
      <c r="B39" s="12"/>
      <c r="D39" s="14"/>
      <c r="E39" s="9"/>
      <c r="F39" s="9"/>
    </row>
    <row r="40" spans="1:31" x14ac:dyDescent="0.25">
      <c r="A40" s="9"/>
      <c r="C40" s="9"/>
      <c r="D40" s="9"/>
      <c r="E40" s="9"/>
      <c r="F40" s="9"/>
    </row>
    <row r="41" spans="1:31" x14ac:dyDescent="0.25">
      <c r="A41" s="16"/>
      <c r="B41" s="16"/>
      <c r="C41" s="9"/>
      <c r="D41" s="9"/>
      <c r="E41" s="11"/>
      <c r="F41" s="11"/>
    </row>
    <row r="42" spans="1:31" x14ac:dyDescent="0.25">
      <c r="A42" s="16"/>
      <c r="B42" s="16"/>
      <c r="C42" s="9"/>
      <c r="D42" s="9"/>
      <c r="E42" s="11"/>
      <c r="F42" s="11"/>
    </row>
    <row r="43" spans="1:31" x14ac:dyDescent="0.25">
      <c r="A43" s="16"/>
      <c r="B43" s="16"/>
      <c r="C43" s="9"/>
      <c r="D43" s="9"/>
      <c r="E43" s="11"/>
      <c r="F43" s="11"/>
    </row>
    <row r="44" spans="1:31" x14ac:dyDescent="0.25">
      <c r="A44" s="16"/>
      <c r="B44" s="16"/>
      <c r="C44" s="9"/>
      <c r="D44" s="9"/>
      <c r="E44" s="11"/>
      <c r="F44" s="11"/>
    </row>
    <row r="45" spans="1:31" x14ac:dyDescent="0.25">
      <c r="A45" s="16"/>
      <c r="B45" s="16"/>
      <c r="C45" s="9"/>
      <c r="D45" s="11"/>
      <c r="E45" s="11"/>
      <c r="F45" s="11"/>
    </row>
    <row r="46" spans="1:31" x14ac:dyDescent="0.25">
      <c r="A46" s="16"/>
      <c r="B46" s="16"/>
      <c r="C46" s="9"/>
      <c r="D46" s="11"/>
      <c r="E46" s="11"/>
      <c r="F46" s="11"/>
    </row>
    <row r="47" spans="1:31" x14ac:dyDescent="0.25">
      <c r="A47" s="13"/>
      <c r="B47" s="16"/>
      <c r="D47" s="10"/>
      <c r="E47" s="10"/>
      <c r="F47" s="10"/>
    </row>
    <row r="48" spans="1:31" x14ac:dyDescent="0.25">
      <c r="A48" s="13"/>
      <c r="B48" s="16"/>
      <c r="D48" s="10"/>
      <c r="E48" s="10"/>
      <c r="F48" s="10"/>
    </row>
    <row r="49" spans="1:6" x14ac:dyDescent="0.25">
      <c r="A49" s="13"/>
      <c r="B49" s="16"/>
      <c r="C49" s="10"/>
      <c r="D49" s="10"/>
      <c r="E49" s="10"/>
      <c r="F49" s="10"/>
    </row>
    <row r="50" spans="1:6" x14ac:dyDescent="0.25">
      <c r="A50" s="13"/>
      <c r="B50" s="16"/>
      <c r="C50" s="10"/>
      <c r="D50" s="10"/>
      <c r="E50" s="10"/>
      <c r="F50" s="10"/>
    </row>
    <row r="51" spans="1:6" x14ac:dyDescent="0.25">
      <c r="A51" s="13"/>
      <c r="B51" s="16"/>
      <c r="C51" s="10"/>
      <c r="D51" s="10"/>
      <c r="E51" s="10"/>
      <c r="F51" s="10"/>
    </row>
    <row r="52" spans="1:6" x14ac:dyDescent="0.25">
      <c r="A52" s="13"/>
      <c r="B52" s="16"/>
      <c r="C52" s="10"/>
      <c r="D52" s="10"/>
      <c r="E52" s="10"/>
      <c r="F52" s="10"/>
    </row>
    <row r="53" spans="1:6" x14ac:dyDescent="0.25">
      <c r="A53" s="13"/>
      <c r="B53" s="16"/>
      <c r="C53" s="10"/>
      <c r="D53" s="10"/>
      <c r="E53" s="10"/>
      <c r="F53" s="10"/>
    </row>
    <row r="54" spans="1:6" x14ac:dyDescent="0.25">
      <c r="A54" s="13"/>
      <c r="B54" s="16"/>
      <c r="C54" s="10"/>
      <c r="D54" s="10"/>
      <c r="E54" s="10"/>
      <c r="F54" s="10"/>
    </row>
    <row r="55" spans="1:6" x14ac:dyDescent="0.25">
      <c r="A55" s="13"/>
      <c r="B55" s="16"/>
      <c r="C55" s="10"/>
      <c r="D55" s="10"/>
      <c r="E55" s="10"/>
      <c r="F55" s="10"/>
    </row>
    <row r="56" spans="1:6" x14ac:dyDescent="0.25">
      <c r="A56" s="13"/>
      <c r="B56" s="16"/>
      <c r="C56" s="10"/>
      <c r="D56" s="10"/>
      <c r="E56" s="10"/>
      <c r="F56" s="10"/>
    </row>
    <row r="57" spans="1:6" x14ac:dyDescent="0.25">
      <c r="A57" s="10"/>
      <c r="B57" s="11"/>
      <c r="C57" s="10"/>
      <c r="D57" s="10"/>
      <c r="E57" s="10"/>
      <c r="F57" s="10"/>
    </row>
    <row r="58" spans="1:6" x14ac:dyDescent="0.25">
      <c r="A58" s="10"/>
      <c r="B58" s="11"/>
      <c r="C58" s="10"/>
      <c r="D58" s="10"/>
      <c r="E58" s="10"/>
      <c r="F58" s="10"/>
    </row>
    <row r="59" spans="1:6" x14ac:dyDescent="0.25">
      <c r="A59" s="10"/>
      <c r="B59" s="11"/>
      <c r="C59" s="10"/>
      <c r="D59" s="10"/>
      <c r="E59" s="10"/>
      <c r="F59" s="10"/>
    </row>
    <row r="60" spans="1:6" x14ac:dyDescent="0.25">
      <c r="A60" s="10"/>
      <c r="B60" s="11"/>
      <c r="C60" s="10"/>
      <c r="D60" s="10"/>
      <c r="E60" s="10"/>
      <c r="F60" s="10"/>
    </row>
    <row r="61" spans="1:6" x14ac:dyDescent="0.25">
      <c r="A61" s="10"/>
      <c r="B61" s="11"/>
      <c r="C61" s="10"/>
      <c r="D61" s="10"/>
      <c r="E61" s="10"/>
      <c r="F61" s="10"/>
    </row>
    <row r="62" spans="1:6" x14ac:dyDescent="0.25">
      <c r="A62" s="10"/>
      <c r="B62" s="11"/>
      <c r="C62" s="10"/>
      <c r="D62" s="10"/>
      <c r="E62" s="10"/>
      <c r="F62" s="10"/>
    </row>
    <row r="63" spans="1:6" x14ac:dyDescent="0.25">
      <c r="A63" s="10"/>
      <c r="B63" s="11"/>
      <c r="C63" s="10"/>
      <c r="D63" s="10"/>
      <c r="E63" s="10"/>
      <c r="F63" s="10"/>
    </row>
    <row r="64" spans="1:6" x14ac:dyDescent="0.25">
      <c r="A64" s="10"/>
      <c r="B64" s="11"/>
      <c r="C64" s="10"/>
      <c r="D64" s="10"/>
      <c r="E64" s="10"/>
      <c r="F64" s="10"/>
    </row>
    <row r="65" spans="1:6" x14ac:dyDescent="0.25">
      <c r="A65" s="10"/>
      <c r="B65" s="11"/>
      <c r="C65" s="10"/>
      <c r="D65" s="10"/>
      <c r="E65" s="10"/>
      <c r="F65" s="10"/>
    </row>
    <row r="66" spans="1:6" x14ac:dyDescent="0.25">
      <c r="A66" s="10"/>
      <c r="B66" s="11"/>
      <c r="C66" s="10"/>
      <c r="D66" s="10"/>
      <c r="E66" s="10"/>
      <c r="F66" s="10"/>
    </row>
    <row r="67" spans="1:6" x14ac:dyDescent="0.25">
      <c r="A67" s="10"/>
      <c r="B67" s="11"/>
      <c r="C67" s="10"/>
      <c r="D67" s="10"/>
      <c r="E67" s="10"/>
      <c r="F67" s="10"/>
    </row>
    <row r="68" spans="1:6" x14ac:dyDescent="0.25">
      <c r="A68" s="10"/>
      <c r="B68" s="11"/>
      <c r="C68" s="10"/>
      <c r="D68" s="10"/>
      <c r="E68" s="10"/>
      <c r="F68" s="10"/>
    </row>
    <row r="69" spans="1:6" x14ac:dyDescent="0.25">
      <c r="A69" s="10"/>
      <c r="B69" s="11"/>
      <c r="C69" s="10"/>
      <c r="D69" s="10"/>
      <c r="E69" s="10"/>
      <c r="F69" s="10"/>
    </row>
    <row r="70" spans="1:6" x14ac:dyDescent="0.25">
      <c r="A70" s="10"/>
      <c r="B70" s="11"/>
      <c r="C70" s="10"/>
      <c r="D70" s="10"/>
      <c r="E70" s="10"/>
      <c r="F70" s="10"/>
    </row>
    <row r="71" spans="1:6" x14ac:dyDescent="0.25">
      <c r="A71" s="10"/>
      <c r="B71" s="11"/>
      <c r="C71" s="10"/>
      <c r="D71" s="10"/>
      <c r="E71" s="10"/>
      <c r="F71" s="10"/>
    </row>
    <row r="72" spans="1:6" x14ac:dyDescent="0.25">
      <c r="A72" s="10"/>
      <c r="B72" s="11"/>
      <c r="C72" s="10"/>
      <c r="D72" s="10"/>
      <c r="E72" s="10"/>
      <c r="F72" s="10"/>
    </row>
    <row r="73" spans="1:6" x14ac:dyDescent="0.25">
      <c r="A73" s="10"/>
      <c r="B73" s="11"/>
      <c r="C73" s="10"/>
      <c r="D73" s="10"/>
      <c r="E73" s="10"/>
      <c r="F73" s="10"/>
    </row>
    <row r="74" spans="1:6" x14ac:dyDescent="0.25">
      <c r="A74" s="10"/>
      <c r="B74" s="11"/>
      <c r="C74" s="10"/>
      <c r="D74" s="10"/>
      <c r="E74" s="10"/>
      <c r="F74" s="10"/>
    </row>
    <row r="75" spans="1:6" x14ac:dyDescent="0.25">
      <c r="A75" s="10"/>
      <c r="B75" s="11"/>
      <c r="C75" s="10"/>
      <c r="D75" s="10"/>
      <c r="E75" s="10"/>
      <c r="F75" s="10"/>
    </row>
    <row r="76" spans="1:6" x14ac:dyDescent="0.25">
      <c r="A76" s="10"/>
      <c r="B76" s="11"/>
      <c r="C76" s="10"/>
      <c r="D76" s="10"/>
      <c r="E76" s="10"/>
      <c r="F76" s="10"/>
    </row>
    <row r="77" spans="1:6" x14ac:dyDescent="0.25">
      <c r="A77" s="10"/>
      <c r="B77" s="11"/>
      <c r="C77" s="10"/>
      <c r="D77" s="10"/>
      <c r="E77" s="10"/>
      <c r="F77" s="10"/>
    </row>
    <row r="78" spans="1:6" x14ac:dyDescent="0.25">
      <c r="A78" s="10"/>
      <c r="B78" s="11"/>
      <c r="C78" s="10"/>
      <c r="D78" s="10"/>
      <c r="E78" s="10"/>
      <c r="F78" s="10"/>
    </row>
    <row r="79" spans="1:6" x14ac:dyDescent="0.25">
      <c r="A79" s="10"/>
      <c r="B79" s="11"/>
      <c r="C79" s="10"/>
      <c r="D79" s="10"/>
      <c r="E79" s="10"/>
      <c r="F79" s="10"/>
    </row>
    <row r="80" spans="1:6" x14ac:dyDescent="0.25">
      <c r="A80" s="10"/>
      <c r="B80" s="11"/>
      <c r="C80" s="10"/>
      <c r="D80" s="10"/>
      <c r="E80" s="10"/>
      <c r="F80" s="10"/>
    </row>
    <row r="81" spans="1:6" x14ac:dyDescent="0.25">
      <c r="A81" s="10"/>
      <c r="B81" s="11"/>
      <c r="C81" s="10"/>
      <c r="D81" s="10"/>
      <c r="E81" s="10"/>
      <c r="F81" s="10"/>
    </row>
    <row r="82" spans="1:6" x14ac:dyDescent="0.25">
      <c r="A82" s="10"/>
      <c r="B82" s="11"/>
      <c r="C82" s="10"/>
      <c r="D82" s="10"/>
      <c r="E82" s="10"/>
      <c r="F82" s="10"/>
    </row>
    <row r="83" spans="1:6" x14ac:dyDescent="0.25">
      <c r="A83" s="10"/>
      <c r="B83" s="11"/>
      <c r="C83" s="10"/>
      <c r="D83" s="10"/>
      <c r="E83" s="10"/>
      <c r="F83" s="10"/>
    </row>
    <row r="84" spans="1:6" x14ac:dyDescent="0.25">
      <c r="A84" s="10"/>
      <c r="B84" s="11"/>
      <c r="C84" s="10"/>
      <c r="D84" s="10"/>
      <c r="E84" s="10"/>
      <c r="F84" s="10"/>
    </row>
    <row r="85" spans="1:6" x14ac:dyDescent="0.25">
      <c r="A85" s="10"/>
      <c r="B85" s="11"/>
      <c r="C85" s="10"/>
      <c r="D85" s="10"/>
      <c r="E85" s="10"/>
      <c r="F85" s="10"/>
    </row>
    <row r="86" spans="1:6" x14ac:dyDescent="0.25">
      <c r="A86" s="10"/>
      <c r="B86" s="11"/>
      <c r="C86" s="10"/>
      <c r="D86" s="10"/>
      <c r="E86" s="10"/>
      <c r="F86" s="10"/>
    </row>
    <row r="87" spans="1:6" x14ac:dyDescent="0.25">
      <c r="A87" s="10"/>
      <c r="B87" s="11"/>
      <c r="C87" s="10"/>
      <c r="D87" s="10"/>
      <c r="E87" s="10"/>
      <c r="F87" s="10"/>
    </row>
    <row r="88" spans="1:6" x14ac:dyDescent="0.25">
      <c r="A88" s="10"/>
      <c r="B88" s="11"/>
      <c r="C88" s="10"/>
      <c r="D88" s="10"/>
      <c r="E88" s="10"/>
      <c r="F88" s="10"/>
    </row>
    <row r="89" spans="1:6" x14ac:dyDescent="0.25">
      <c r="A89" s="10"/>
      <c r="B89" s="11"/>
      <c r="C89" s="10"/>
      <c r="D89" s="10"/>
      <c r="E89" s="10"/>
      <c r="F89" s="10"/>
    </row>
    <row r="90" spans="1:6" x14ac:dyDescent="0.25">
      <c r="A90" s="10"/>
      <c r="B90" s="11"/>
      <c r="C90" s="10"/>
      <c r="D90" s="10"/>
      <c r="E90" s="10"/>
      <c r="F90" s="10"/>
    </row>
    <row r="91" spans="1:6" x14ac:dyDescent="0.25">
      <c r="A91" s="10"/>
      <c r="B91" s="11"/>
      <c r="C91" s="10"/>
      <c r="D91" s="10"/>
      <c r="E91" s="10"/>
      <c r="F91" s="10"/>
    </row>
    <row r="92" spans="1:6" x14ac:dyDescent="0.25">
      <c r="A92" s="10"/>
      <c r="B92" s="11"/>
      <c r="C92" s="10"/>
      <c r="D92" s="10"/>
      <c r="E92" s="10"/>
      <c r="F92" s="10"/>
    </row>
    <row r="93" spans="1:6" x14ac:dyDescent="0.25">
      <c r="A93" s="10"/>
      <c r="B93" s="11"/>
      <c r="C93" s="10"/>
      <c r="D93" s="10"/>
      <c r="E93" s="10"/>
      <c r="F93" s="10"/>
    </row>
    <row r="94" spans="1:6" x14ac:dyDescent="0.25">
      <c r="A94" s="10"/>
      <c r="B94" s="11"/>
      <c r="C94" s="10"/>
      <c r="D94" s="10"/>
      <c r="E94" s="10"/>
      <c r="F94" s="10"/>
    </row>
    <row r="95" spans="1:6" x14ac:dyDescent="0.25">
      <c r="A95" s="10"/>
      <c r="B95" s="11"/>
      <c r="C95" s="10"/>
      <c r="D95" s="10"/>
      <c r="E95" s="10"/>
      <c r="F95" s="10"/>
    </row>
    <row r="96" spans="1:6" x14ac:dyDescent="0.25">
      <c r="A96" s="10"/>
      <c r="B96" s="11"/>
      <c r="C96" s="10"/>
      <c r="D96" s="10"/>
      <c r="E96" s="10"/>
      <c r="F96" s="10"/>
    </row>
    <row r="97" spans="1:6" x14ac:dyDescent="0.25">
      <c r="A97" s="10"/>
      <c r="B97" s="11"/>
      <c r="C97" s="10"/>
      <c r="D97" s="10"/>
      <c r="E97" s="10"/>
      <c r="F97" s="10"/>
    </row>
    <row r="98" spans="1:6" x14ac:dyDescent="0.25">
      <c r="A98" s="10"/>
      <c r="B98" s="11"/>
      <c r="C98" s="10"/>
      <c r="D98" s="10"/>
      <c r="E98" s="10"/>
      <c r="F98" s="10"/>
    </row>
    <row r="99" spans="1:6" x14ac:dyDescent="0.25">
      <c r="A99" s="10"/>
      <c r="B99" s="11"/>
      <c r="C99" s="10"/>
      <c r="D99" s="10"/>
      <c r="E99" s="10"/>
      <c r="F99" s="10"/>
    </row>
    <row r="100" spans="1:6" x14ac:dyDescent="0.25">
      <c r="A100" s="10"/>
      <c r="B100" s="11"/>
      <c r="C100" s="10"/>
      <c r="D100" s="10"/>
      <c r="E100" s="10"/>
      <c r="F100" s="10"/>
    </row>
    <row r="101" spans="1:6" x14ac:dyDescent="0.25">
      <c r="A101" s="10"/>
      <c r="B101" s="11"/>
      <c r="C101" s="10"/>
      <c r="D101" s="10"/>
      <c r="E101" s="10"/>
      <c r="F101" s="10"/>
    </row>
    <row r="102" spans="1:6" x14ac:dyDescent="0.25">
      <c r="A102" s="10"/>
      <c r="B102" s="11"/>
      <c r="C102" s="10"/>
      <c r="D102" s="10"/>
      <c r="E102" s="10"/>
      <c r="F102" s="10"/>
    </row>
    <row r="103" spans="1:6" x14ac:dyDescent="0.25">
      <c r="A103" s="10"/>
      <c r="B103" s="11"/>
      <c r="C103" s="10"/>
      <c r="D103" s="10"/>
      <c r="E103" s="10"/>
      <c r="F103" s="10"/>
    </row>
    <row r="104" spans="1:6" x14ac:dyDescent="0.25">
      <c r="A104" s="10"/>
      <c r="B104" s="11"/>
      <c r="C104" s="10"/>
      <c r="D104" s="10"/>
      <c r="E104" s="10"/>
      <c r="F104" s="10"/>
    </row>
    <row r="105" spans="1:6" x14ac:dyDescent="0.25">
      <c r="A105" s="10"/>
      <c r="B105" s="11"/>
      <c r="C105" s="10"/>
      <c r="D105" s="10"/>
      <c r="E105" s="10"/>
      <c r="F105" s="10"/>
    </row>
    <row r="106" spans="1:6" x14ac:dyDescent="0.25">
      <c r="A106" s="10"/>
      <c r="B106" s="11"/>
      <c r="C106" s="10"/>
      <c r="D106" s="10"/>
      <c r="E106" s="10"/>
      <c r="F106" s="10"/>
    </row>
    <row r="107" spans="1:6" x14ac:dyDescent="0.25">
      <c r="A107" s="10"/>
      <c r="B107" s="11"/>
      <c r="C107" s="10"/>
      <c r="D107" s="10"/>
      <c r="E107" s="10"/>
      <c r="F107" s="10"/>
    </row>
    <row r="108" spans="1:6" x14ac:dyDescent="0.25">
      <c r="A108" s="10"/>
      <c r="B108" s="11"/>
      <c r="C108" s="10"/>
      <c r="D108" s="10"/>
      <c r="E108" s="10"/>
      <c r="F108" s="10"/>
    </row>
    <row r="109" spans="1:6" x14ac:dyDescent="0.25">
      <c r="A109" s="10"/>
      <c r="B109" s="11"/>
      <c r="C109" s="10"/>
      <c r="D109" s="10"/>
    </row>
    <row r="110" spans="1:6" x14ac:dyDescent="0.25">
      <c r="C110" s="10"/>
      <c r="D110" s="10"/>
    </row>
    <row r="111" spans="1:6" x14ac:dyDescent="0.25">
      <c r="C111" s="10"/>
      <c r="D111" s="10"/>
    </row>
    <row r="112" spans="1:6" x14ac:dyDescent="0.25">
      <c r="C112" s="10"/>
      <c r="D112" s="10"/>
    </row>
    <row r="113" spans="3:4" x14ac:dyDescent="0.25">
      <c r="C113" s="10"/>
      <c r="D113" s="10"/>
    </row>
    <row r="114" spans="3:4" x14ac:dyDescent="0.25">
      <c r="C114" s="10"/>
    </row>
    <row r="115" spans="3:4" x14ac:dyDescent="0.25">
      <c r="C115" s="10"/>
    </row>
    <row r="116" spans="3:4" x14ac:dyDescent="0.25">
      <c r="C116" s="10"/>
    </row>
    <row r="117" spans="3:4" x14ac:dyDescent="0.25">
      <c r="C117" s="10"/>
    </row>
  </sheetData>
  <sheetProtection sheet="1" objects="1" scenarios="1" selectLockedCells="1"/>
  <mergeCells count="2">
    <mergeCell ref="A13:D35"/>
    <mergeCell ref="A5:D10"/>
  </mergeCells>
  <phoneticPr fontId="2" type="noConversion"/>
  <pageMargins left="0.78740157480314965" right="0.78740157480314965" top="0.39370078740157483" bottom="0.19685039370078741" header="0.11811023622047245" footer="0"/>
  <pageSetup paperSize="9" scale="89" fitToHeight="0"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7" r:id="rId4" name="Button 5">
              <controlPr defaultSize="0" print="0" autoFill="0" autoPict="0" macro="[0]!WriteXlsColumnToCsvFile">
                <anchor moveWithCells="1">
                  <from>
                    <xdr:col>4</xdr:col>
                    <xdr:colOff>7620</xdr:colOff>
                    <xdr:row>24</xdr:row>
                    <xdr:rowOff>464820</xdr:rowOff>
                  </from>
                  <to>
                    <xdr:col>4</xdr:col>
                    <xdr:colOff>1737360</xdr:colOff>
                    <xdr:row>25</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J147"/>
  <sheetViews>
    <sheetView showGridLines="0" zoomScaleNormal="100" workbookViewId="0">
      <selection activeCell="F43" sqref="F43"/>
    </sheetView>
  </sheetViews>
  <sheetFormatPr baseColWidth="10" defaultColWidth="11.44140625" defaultRowHeight="13.2" x14ac:dyDescent="0.25"/>
  <cols>
    <col min="1" max="1" width="10.77734375" style="107" customWidth="1"/>
    <col min="2" max="2" width="32.77734375" style="107" customWidth="1"/>
    <col min="3" max="3" width="30.77734375" style="107" customWidth="1"/>
    <col min="4" max="4" width="14.77734375" style="108" customWidth="1"/>
    <col min="5" max="5" width="7.77734375" style="107" customWidth="1"/>
    <col min="6" max="6" width="16.77734375" style="107" customWidth="1"/>
    <col min="7" max="7" width="7.77734375" style="107" customWidth="1"/>
    <col min="8" max="8" width="16.77734375" style="107" customWidth="1"/>
    <col min="9" max="9" width="14.6640625" style="107" customWidth="1"/>
    <col min="10" max="16384" width="11.44140625" style="107"/>
  </cols>
  <sheetData>
    <row r="1" spans="1:10" s="95" customFormat="1" ht="30" customHeight="1" thickBot="1" x14ac:dyDescent="0.3">
      <c r="A1" s="71" t="str">
        <f>"Berichtsstellennummer: "&amp;Allgemeines!E24</f>
        <v xml:space="preserve">Berichtsstellennummer: </v>
      </c>
      <c r="B1" s="93"/>
      <c r="C1" s="93"/>
      <c r="D1" s="94"/>
      <c r="E1" s="93"/>
      <c r="F1" s="74"/>
      <c r="G1" s="111"/>
      <c r="H1" s="111"/>
      <c r="J1" s="96"/>
    </row>
    <row r="2" spans="1:10" s="99" customFormat="1" ht="45" customHeight="1" thickBot="1" x14ac:dyDescent="0.3">
      <c r="A2" s="351" t="s">
        <v>502</v>
      </c>
      <c r="B2" s="352"/>
      <c r="C2" s="352"/>
      <c r="D2" s="353"/>
      <c r="E2" s="97" t="s">
        <v>0</v>
      </c>
      <c r="F2" s="98" t="str">
        <f>"Stand am 31.12."&amp;(RIGHT(Allgemeines!$E$21,4)-1)&amp;"
in vollen Euro"</f>
        <v>Stand am 31.12.2022
in vollen Euro</v>
      </c>
      <c r="G2" s="97" t="s">
        <v>0</v>
      </c>
      <c r="H2" s="98" t="str">
        <f>"Stand am "&amp;Allgemeines!$E$21 &amp; "
in vollen Euro"</f>
        <v>Stand am 31.12.2023
in vollen Euro</v>
      </c>
    </row>
    <row r="3" spans="1:10" s="101" customFormat="1" ht="13.5" customHeight="1" x14ac:dyDescent="0.25">
      <c r="A3" s="354" t="s">
        <v>268</v>
      </c>
      <c r="B3" s="372" t="s">
        <v>212</v>
      </c>
      <c r="C3" s="356" t="s">
        <v>524</v>
      </c>
      <c r="D3" s="357"/>
      <c r="E3" s="87" t="s">
        <v>350</v>
      </c>
      <c r="F3" s="116"/>
      <c r="G3" s="87" t="s">
        <v>9</v>
      </c>
      <c r="H3" s="116"/>
    </row>
    <row r="4" spans="1:10" s="101" customFormat="1" ht="13.5" customHeight="1" x14ac:dyDescent="0.25">
      <c r="A4" s="355"/>
      <c r="B4" s="373"/>
      <c r="C4" s="358" t="s">
        <v>525</v>
      </c>
      <c r="D4" s="359"/>
      <c r="E4" s="204" t="s">
        <v>363</v>
      </c>
      <c r="F4" s="205"/>
      <c r="G4" s="204" t="s">
        <v>387</v>
      </c>
      <c r="H4" s="205"/>
    </row>
    <row r="5" spans="1:10" s="101" customFormat="1" ht="13.5" customHeight="1" x14ac:dyDescent="0.25">
      <c r="A5" s="355"/>
      <c r="B5" s="374"/>
      <c r="C5" s="360" t="s">
        <v>526</v>
      </c>
      <c r="D5" s="361"/>
      <c r="E5" s="86" t="s">
        <v>364</v>
      </c>
      <c r="F5" s="103"/>
      <c r="G5" s="86" t="s">
        <v>388</v>
      </c>
      <c r="H5" s="103"/>
    </row>
    <row r="6" spans="1:10" s="101" customFormat="1" ht="13.5" customHeight="1" x14ac:dyDescent="0.25">
      <c r="A6" s="355"/>
      <c r="B6" s="375" t="s">
        <v>1</v>
      </c>
      <c r="C6" s="362" t="s">
        <v>524</v>
      </c>
      <c r="D6" s="363"/>
      <c r="E6" s="84" t="s">
        <v>351</v>
      </c>
      <c r="F6" s="104"/>
      <c r="G6" s="84" t="s">
        <v>10</v>
      </c>
      <c r="H6" s="104"/>
    </row>
    <row r="7" spans="1:10" s="101" customFormat="1" ht="13.5" customHeight="1" x14ac:dyDescent="0.25">
      <c r="A7" s="355"/>
      <c r="B7" s="373"/>
      <c r="C7" s="358" t="s">
        <v>525</v>
      </c>
      <c r="D7" s="359"/>
      <c r="E7" s="85" t="s">
        <v>365</v>
      </c>
      <c r="F7" s="102"/>
      <c r="G7" s="85" t="s">
        <v>389</v>
      </c>
      <c r="H7" s="102"/>
    </row>
    <row r="8" spans="1:10" s="101" customFormat="1" ht="13.5" customHeight="1" x14ac:dyDescent="0.25">
      <c r="A8" s="355"/>
      <c r="B8" s="374"/>
      <c r="C8" s="364" t="s">
        <v>526</v>
      </c>
      <c r="D8" s="365"/>
      <c r="E8" s="86" t="s">
        <v>366</v>
      </c>
      <c r="F8" s="103"/>
      <c r="G8" s="86" t="s">
        <v>390</v>
      </c>
      <c r="H8" s="103"/>
    </row>
    <row r="9" spans="1:10" s="101" customFormat="1" ht="13.5" customHeight="1" x14ac:dyDescent="0.25">
      <c r="A9" s="355"/>
      <c r="B9" s="375" t="s">
        <v>2</v>
      </c>
      <c r="C9" s="362" t="s">
        <v>524</v>
      </c>
      <c r="D9" s="363"/>
      <c r="E9" s="84" t="s">
        <v>352</v>
      </c>
      <c r="F9" s="104"/>
      <c r="G9" s="84" t="s">
        <v>11</v>
      </c>
      <c r="H9" s="104"/>
    </row>
    <row r="10" spans="1:10" s="101" customFormat="1" ht="13.5" customHeight="1" x14ac:dyDescent="0.25">
      <c r="A10" s="355"/>
      <c r="B10" s="373"/>
      <c r="C10" s="358" t="s">
        <v>525</v>
      </c>
      <c r="D10" s="359"/>
      <c r="E10" s="85" t="s">
        <v>367</v>
      </c>
      <c r="F10" s="102"/>
      <c r="G10" s="85" t="s">
        <v>391</v>
      </c>
      <c r="H10" s="102"/>
    </row>
    <row r="11" spans="1:10" s="101" customFormat="1" ht="13.5" customHeight="1" x14ac:dyDescent="0.25">
      <c r="A11" s="355"/>
      <c r="B11" s="374"/>
      <c r="C11" s="364" t="s">
        <v>526</v>
      </c>
      <c r="D11" s="365"/>
      <c r="E11" s="86" t="s">
        <v>368</v>
      </c>
      <c r="F11" s="103"/>
      <c r="G11" s="86" t="s">
        <v>392</v>
      </c>
      <c r="H11" s="103"/>
    </row>
    <row r="12" spans="1:10" s="101" customFormat="1" ht="13.5" customHeight="1" x14ac:dyDescent="0.25">
      <c r="A12" s="355"/>
      <c r="B12" s="375" t="s">
        <v>3</v>
      </c>
      <c r="C12" s="362" t="s">
        <v>524</v>
      </c>
      <c r="D12" s="363"/>
      <c r="E12" s="84" t="s">
        <v>353</v>
      </c>
      <c r="F12" s="104"/>
      <c r="G12" s="84" t="s">
        <v>12</v>
      </c>
      <c r="H12" s="104"/>
    </row>
    <row r="13" spans="1:10" s="101" customFormat="1" ht="13.5" customHeight="1" x14ac:dyDescent="0.25">
      <c r="A13" s="355"/>
      <c r="B13" s="373"/>
      <c r="C13" s="358" t="s">
        <v>525</v>
      </c>
      <c r="D13" s="359"/>
      <c r="E13" s="85" t="s">
        <v>369</v>
      </c>
      <c r="F13" s="102"/>
      <c r="G13" s="85" t="s">
        <v>393</v>
      </c>
      <c r="H13" s="102"/>
    </row>
    <row r="14" spans="1:10" s="101" customFormat="1" ht="13.5" customHeight="1" x14ac:dyDescent="0.25">
      <c r="A14" s="355"/>
      <c r="B14" s="374"/>
      <c r="C14" s="364" t="s">
        <v>526</v>
      </c>
      <c r="D14" s="365"/>
      <c r="E14" s="86" t="s">
        <v>370</v>
      </c>
      <c r="F14" s="103"/>
      <c r="G14" s="86" t="s">
        <v>410</v>
      </c>
      <c r="H14" s="103"/>
    </row>
    <row r="15" spans="1:10" s="101" customFormat="1" ht="13.5" customHeight="1" x14ac:dyDescent="0.25">
      <c r="A15" s="355"/>
      <c r="B15" s="375" t="s">
        <v>517</v>
      </c>
      <c r="C15" s="362" t="s">
        <v>524</v>
      </c>
      <c r="D15" s="363"/>
      <c r="E15" s="84" t="s">
        <v>354</v>
      </c>
      <c r="F15" s="104"/>
      <c r="G15" s="84" t="s">
        <v>13</v>
      </c>
      <c r="H15" s="104"/>
    </row>
    <row r="16" spans="1:10" s="101" customFormat="1" ht="13.5" customHeight="1" x14ac:dyDescent="0.25">
      <c r="A16" s="355"/>
      <c r="B16" s="373"/>
      <c r="C16" s="358" t="s">
        <v>525</v>
      </c>
      <c r="D16" s="359"/>
      <c r="E16" s="85" t="s">
        <v>371</v>
      </c>
      <c r="F16" s="102"/>
      <c r="G16" s="85" t="s">
        <v>394</v>
      </c>
      <c r="H16" s="102"/>
    </row>
    <row r="17" spans="1:8" s="101" customFormat="1" ht="13.5" customHeight="1" x14ac:dyDescent="0.25">
      <c r="A17" s="355"/>
      <c r="B17" s="374"/>
      <c r="C17" s="364" t="s">
        <v>526</v>
      </c>
      <c r="D17" s="365"/>
      <c r="E17" s="86" t="s">
        <v>372</v>
      </c>
      <c r="F17" s="103"/>
      <c r="G17" s="86" t="s">
        <v>395</v>
      </c>
      <c r="H17" s="103"/>
    </row>
    <row r="18" spans="1:8" s="101" customFormat="1" ht="13.5" customHeight="1" x14ac:dyDescent="0.25">
      <c r="A18" s="355"/>
      <c r="B18" s="366" t="s">
        <v>278</v>
      </c>
      <c r="C18" s="362" t="s">
        <v>524</v>
      </c>
      <c r="D18" s="363"/>
      <c r="E18" s="84" t="s">
        <v>355</v>
      </c>
      <c r="F18" s="104"/>
      <c r="G18" s="84" t="s">
        <v>14</v>
      </c>
      <c r="H18" s="104"/>
    </row>
    <row r="19" spans="1:8" s="101" customFormat="1" ht="13.5" customHeight="1" x14ac:dyDescent="0.25">
      <c r="A19" s="355"/>
      <c r="B19" s="367"/>
      <c r="C19" s="358" t="s">
        <v>525</v>
      </c>
      <c r="D19" s="359"/>
      <c r="E19" s="85" t="s">
        <v>373</v>
      </c>
      <c r="F19" s="102"/>
      <c r="G19" s="85" t="s">
        <v>396</v>
      </c>
      <c r="H19" s="102"/>
    </row>
    <row r="20" spans="1:8" s="101" customFormat="1" ht="13.5" customHeight="1" x14ac:dyDescent="0.25">
      <c r="A20" s="355"/>
      <c r="B20" s="368"/>
      <c r="C20" s="364" t="s">
        <v>526</v>
      </c>
      <c r="D20" s="365"/>
      <c r="E20" s="86" t="s">
        <v>374</v>
      </c>
      <c r="F20" s="103"/>
      <c r="G20" s="86" t="s">
        <v>397</v>
      </c>
      <c r="H20" s="103"/>
    </row>
    <row r="21" spans="1:8" s="99" customFormat="1" ht="13.5" customHeight="1" x14ac:dyDescent="0.25">
      <c r="A21" s="355"/>
      <c r="B21" s="366" t="s">
        <v>7</v>
      </c>
      <c r="C21" s="362" t="s">
        <v>524</v>
      </c>
      <c r="D21" s="363"/>
      <c r="E21" s="84" t="s">
        <v>356</v>
      </c>
      <c r="F21" s="104"/>
      <c r="G21" s="84" t="s">
        <v>15</v>
      </c>
      <c r="H21" s="104"/>
    </row>
    <row r="22" spans="1:8" s="99" customFormat="1" ht="13.5" customHeight="1" x14ac:dyDescent="0.25">
      <c r="A22" s="336"/>
      <c r="B22" s="367"/>
      <c r="C22" s="358" t="s">
        <v>525</v>
      </c>
      <c r="D22" s="359"/>
      <c r="E22" s="85" t="s">
        <v>375</v>
      </c>
      <c r="F22" s="102"/>
      <c r="G22" s="85" t="s">
        <v>398</v>
      </c>
      <c r="H22" s="102"/>
    </row>
    <row r="23" spans="1:8" s="99" customFormat="1" ht="13.5" customHeight="1" thickBot="1" x14ac:dyDescent="0.3">
      <c r="A23" s="117"/>
      <c r="B23" s="369"/>
      <c r="C23" s="370" t="s">
        <v>526</v>
      </c>
      <c r="D23" s="371"/>
      <c r="E23" s="118" t="s">
        <v>376</v>
      </c>
      <c r="F23" s="119"/>
      <c r="G23" s="118" t="s">
        <v>399</v>
      </c>
      <c r="H23" s="119"/>
    </row>
    <row r="24" spans="1:8" s="99" customFormat="1" ht="13.5" customHeight="1" x14ac:dyDescent="0.25">
      <c r="A24" s="355" t="s">
        <v>269</v>
      </c>
      <c r="B24" s="377" t="s">
        <v>4</v>
      </c>
      <c r="C24" s="386" t="s">
        <v>524</v>
      </c>
      <c r="D24" s="206" t="s">
        <v>5</v>
      </c>
      <c r="E24" s="207" t="s">
        <v>357</v>
      </c>
      <c r="F24" s="208"/>
      <c r="G24" s="207" t="s">
        <v>16</v>
      </c>
      <c r="H24" s="209"/>
    </row>
    <row r="25" spans="1:8" s="99" customFormat="1" ht="13.5" customHeight="1" x14ac:dyDescent="0.25">
      <c r="A25" s="355"/>
      <c r="B25" s="377"/>
      <c r="C25" s="358"/>
      <c r="D25" s="210" t="s">
        <v>6</v>
      </c>
      <c r="E25" s="204" t="s">
        <v>358</v>
      </c>
      <c r="F25" s="205"/>
      <c r="G25" s="204" t="s">
        <v>17</v>
      </c>
      <c r="H25" s="211"/>
    </row>
    <row r="26" spans="1:8" s="99" customFormat="1" ht="13.5" customHeight="1" x14ac:dyDescent="0.25">
      <c r="A26" s="355"/>
      <c r="B26" s="377"/>
      <c r="C26" s="384" t="s">
        <v>525</v>
      </c>
      <c r="D26" s="210" t="s">
        <v>5</v>
      </c>
      <c r="E26" s="204" t="s">
        <v>377</v>
      </c>
      <c r="F26" s="205"/>
      <c r="G26" s="204" t="s">
        <v>400</v>
      </c>
      <c r="H26" s="211"/>
    </row>
    <row r="27" spans="1:8" s="99" customFormat="1" ht="13.5" customHeight="1" x14ac:dyDescent="0.25">
      <c r="A27" s="355"/>
      <c r="B27" s="377"/>
      <c r="C27" s="384"/>
      <c r="D27" s="210" t="s">
        <v>6</v>
      </c>
      <c r="E27" s="204" t="s">
        <v>378</v>
      </c>
      <c r="F27" s="205"/>
      <c r="G27" s="204" t="s">
        <v>401</v>
      </c>
      <c r="H27" s="211"/>
    </row>
    <row r="28" spans="1:8" s="99" customFormat="1" ht="13.5" customHeight="1" x14ac:dyDescent="0.25">
      <c r="A28" s="355"/>
      <c r="B28" s="377"/>
      <c r="C28" s="358" t="s">
        <v>526</v>
      </c>
      <c r="D28" s="210" t="s">
        <v>5</v>
      </c>
      <c r="E28" s="204" t="s">
        <v>379</v>
      </c>
      <c r="F28" s="205"/>
      <c r="G28" s="204" t="s">
        <v>402</v>
      </c>
      <c r="H28" s="211"/>
    </row>
    <row r="29" spans="1:8" s="99" customFormat="1" ht="13.5" customHeight="1" x14ac:dyDescent="0.25">
      <c r="A29" s="355"/>
      <c r="B29" s="378"/>
      <c r="C29" s="385"/>
      <c r="D29" s="212" t="s">
        <v>6</v>
      </c>
      <c r="E29" s="213" t="s">
        <v>380</v>
      </c>
      <c r="F29" s="214"/>
      <c r="G29" s="213" t="s">
        <v>403</v>
      </c>
      <c r="H29" s="215"/>
    </row>
    <row r="30" spans="1:8" s="99" customFormat="1" ht="13.5" customHeight="1" x14ac:dyDescent="0.25">
      <c r="A30" s="355"/>
      <c r="B30" s="376" t="s">
        <v>231</v>
      </c>
      <c r="C30" s="216" t="s">
        <v>524</v>
      </c>
      <c r="D30" s="217"/>
      <c r="E30" s="84" t="s">
        <v>359</v>
      </c>
      <c r="F30" s="104"/>
      <c r="G30" s="84" t="s">
        <v>18</v>
      </c>
      <c r="H30" s="112"/>
    </row>
    <row r="31" spans="1:8" s="99" customFormat="1" ht="13.5" customHeight="1" x14ac:dyDescent="0.25">
      <c r="A31" s="355"/>
      <c r="B31" s="377"/>
      <c r="C31" s="220" t="s">
        <v>525</v>
      </c>
      <c r="D31" s="221"/>
      <c r="E31" s="204" t="s">
        <v>381</v>
      </c>
      <c r="F31" s="205"/>
      <c r="G31" s="204" t="s">
        <v>404</v>
      </c>
      <c r="H31" s="211"/>
    </row>
    <row r="32" spans="1:8" s="99" customFormat="1" ht="13.5" customHeight="1" x14ac:dyDescent="0.25">
      <c r="A32" s="355"/>
      <c r="B32" s="378"/>
      <c r="C32" s="218" t="s">
        <v>526</v>
      </c>
      <c r="D32" s="219"/>
      <c r="E32" s="86" t="s">
        <v>382</v>
      </c>
      <c r="F32" s="103"/>
      <c r="G32" s="88" t="s">
        <v>405</v>
      </c>
      <c r="H32" s="113"/>
    </row>
    <row r="33" spans="1:8" s="99" customFormat="1" ht="13.5" customHeight="1" x14ac:dyDescent="0.25">
      <c r="A33" s="355"/>
      <c r="B33" s="380" t="s">
        <v>232</v>
      </c>
      <c r="C33" s="383" t="s">
        <v>524</v>
      </c>
      <c r="D33" s="222" t="s">
        <v>5</v>
      </c>
      <c r="E33" s="223" t="s">
        <v>360</v>
      </c>
      <c r="F33" s="224"/>
      <c r="G33" s="223" t="s">
        <v>19</v>
      </c>
      <c r="H33" s="225"/>
    </row>
    <row r="34" spans="1:8" s="99" customFormat="1" ht="13.5" customHeight="1" x14ac:dyDescent="0.25">
      <c r="A34" s="355"/>
      <c r="B34" s="381"/>
      <c r="C34" s="358"/>
      <c r="D34" s="210" t="s">
        <v>6</v>
      </c>
      <c r="E34" s="204" t="s">
        <v>361</v>
      </c>
      <c r="F34" s="205"/>
      <c r="G34" s="204" t="s">
        <v>20</v>
      </c>
      <c r="H34" s="211"/>
    </row>
    <row r="35" spans="1:8" s="99" customFormat="1" ht="13.5" customHeight="1" x14ac:dyDescent="0.25">
      <c r="A35" s="355"/>
      <c r="B35" s="381"/>
      <c r="C35" s="384" t="s">
        <v>525</v>
      </c>
      <c r="D35" s="210" t="s">
        <v>5</v>
      </c>
      <c r="E35" s="204" t="s">
        <v>383</v>
      </c>
      <c r="F35" s="205"/>
      <c r="G35" s="204" t="s">
        <v>406</v>
      </c>
      <c r="H35" s="211"/>
    </row>
    <row r="36" spans="1:8" s="99" customFormat="1" ht="13.5" customHeight="1" x14ac:dyDescent="0.25">
      <c r="A36" s="355"/>
      <c r="B36" s="381"/>
      <c r="C36" s="384"/>
      <c r="D36" s="210" t="s">
        <v>6</v>
      </c>
      <c r="E36" s="204" t="s">
        <v>384</v>
      </c>
      <c r="F36" s="205"/>
      <c r="G36" s="204" t="s">
        <v>407</v>
      </c>
      <c r="H36" s="211"/>
    </row>
    <row r="37" spans="1:8" s="99" customFormat="1" ht="13.5" customHeight="1" x14ac:dyDescent="0.25">
      <c r="A37" s="355"/>
      <c r="B37" s="381"/>
      <c r="C37" s="358" t="s">
        <v>526</v>
      </c>
      <c r="D37" s="210" t="s">
        <v>5</v>
      </c>
      <c r="E37" s="204" t="s">
        <v>385</v>
      </c>
      <c r="F37" s="205"/>
      <c r="G37" s="204" t="s">
        <v>408</v>
      </c>
      <c r="H37" s="211"/>
    </row>
    <row r="38" spans="1:8" s="99" customFormat="1" ht="13.5" customHeight="1" x14ac:dyDescent="0.25">
      <c r="A38" s="379"/>
      <c r="B38" s="382"/>
      <c r="C38" s="385"/>
      <c r="D38" s="212" t="s">
        <v>6</v>
      </c>
      <c r="E38" s="213" t="s">
        <v>386</v>
      </c>
      <c r="F38" s="214"/>
      <c r="G38" s="213" t="s">
        <v>409</v>
      </c>
      <c r="H38" s="215"/>
    </row>
    <row r="39" spans="1:8" s="73" customFormat="1" ht="13.2" customHeight="1" thickBot="1" x14ac:dyDescent="0.3">
      <c r="A39" s="343" t="s">
        <v>279</v>
      </c>
      <c r="B39" s="405" t="s">
        <v>505</v>
      </c>
      <c r="C39" s="406"/>
      <c r="D39" s="407"/>
      <c r="E39" s="128" t="s">
        <v>468</v>
      </c>
      <c r="F39" s="129"/>
      <c r="G39" s="128" t="s">
        <v>469</v>
      </c>
      <c r="H39" s="130"/>
    </row>
    <row r="40" spans="1:8" ht="19.95" customHeight="1" thickBot="1" x14ac:dyDescent="0.3">
      <c r="A40" s="400" t="s">
        <v>508</v>
      </c>
      <c r="B40" s="401"/>
      <c r="C40" s="401"/>
      <c r="D40" s="402"/>
      <c r="E40" s="403" t="str">
        <f>IF(F39&gt;SUM(F24:F38),"Fehler: Darunter-Position größer als Kassenkredite","")</f>
        <v/>
      </c>
      <c r="F40" s="404" t="str">
        <f>IF(H40&gt;H39,"Fehler","")</f>
        <v/>
      </c>
      <c r="G40" s="403" t="str">
        <f>IF(H39&gt;SUM(H24:H38),"Fehler: Darunter-Position größer als Kassenkredite","")</f>
        <v/>
      </c>
      <c r="H40" s="404" t="str">
        <f>IF(J40&gt;J39,"Fehler","")</f>
        <v/>
      </c>
    </row>
    <row r="41" spans="1:8" ht="45" customHeight="1" thickBot="1" x14ac:dyDescent="0.3">
      <c r="A41" s="408" t="s">
        <v>506</v>
      </c>
      <c r="B41" s="409"/>
      <c r="C41" s="409"/>
      <c r="D41" s="409"/>
      <c r="E41" s="120" t="s">
        <v>0</v>
      </c>
      <c r="F41" s="98" t="str">
        <f>"Stand am 31.12."&amp;(RIGHT(Allgemeines!$E$21,4)-1)&amp;"
in vollen Euro"</f>
        <v>Stand am 31.12.2022
in vollen Euro</v>
      </c>
      <c r="G41" s="97" t="s">
        <v>0</v>
      </c>
      <c r="H41" s="98" t="str">
        <f>"Stand am "&amp;Allgemeines!$E$21 &amp; "
in vollen Euro"</f>
        <v>Stand am 31.12.2023
in vollen Euro</v>
      </c>
    </row>
    <row r="42" spans="1:8" ht="20.100000000000001" customHeight="1" x14ac:dyDescent="0.25">
      <c r="A42" s="387" t="s">
        <v>268</v>
      </c>
      <c r="B42" s="397" t="s">
        <v>503</v>
      </c>
      <c r="C42" s="398"/>
      <c r="D42" s="399"/>
      <c r="E42" s="125" t="s">
        <v>477</v>
      </c>
      <c r="F42" s="126">
        <f>SUM(F43:F49)</f>
        <v>0</v>
      </c>
      <c r="G42" s="125" t="s">
        <v>485</v>
      </c>
      <c r="H42" s="127">
        <f>SUM(H43:H49)</f>
        <v>0</v>
      </c>
    </row>
    <row r="43" spans="1:8" ht="13.5" customHeight="1" x14ac:dyDescent="0.25">
      <c r="A43" s="388"/>
      <c r="B43" s="391" t="s">
        <v>467</v>
      </c>
      <c r="C43" s="392"/>
      <c r="D43" s="393"/>
      <c r="E43" s="86" t="s">
        <v>470</v>
      </c>
      <c r="F43" s="100"/>
      <c r="G43" s="86" t="s">
        <v>478</v>
      </c>
      <c r="H43" s="114"/>
    </row>
    <row r="44" spans="1:8" ht="13.5" customHeight="1" x14ac:dyDescent="0.25">
      <c r="A44" s="388"/>
      <c r="B44" s="394" t="s">
        <v>1</v>
      </c>
      <c r="C44" s="395"/>
      <c r="D44" s="396"/>
      <c r="E44" s="86" t="s">
        <v>471</v>
      </c>
      <c r="F44" s="104"/>
      <c r="G44" s="86" t="s">
        <v>479</v>
      </c>
      <c r="H44" s="112"/>
    </row>
    <row r="45" spans="1:8" ht="13.5" customHeight="1" x14ac:dyDescent="0.25">
      <c r="A45" s="388"/>
      <c r="B45" s="394" t="s">
        <v>2</v>
      </c>
      <c r="C45" s="395"/>
      <c r="D45" s="396"/>
      <c r="E45" s="86" t="s">
        <v>472</v>
      </c>
      <c r="F45" s="104"/>
      <c r="G45" s="86" t="s">
        <v>480</v>
      </c>
      <c r="H45" s="112"/>
    </row>
    <row r="46" spans="1:8" ht="13.5" customHeight="1" x14ac:dyDescent="0.25">
      <c r="A46" s="388"/>
      <c r="B46" s="394" t="s">
        <v>3</v>
      </c>
      <c r="C46" s="395"/>
      <c r="D46" s="396"/>
      <c r="E46" s="86" t="s">
        <v>473</v>
      </c>
      <c r="F46" s="104"/>
      <c r="G46" s="86" t="s">
        <v>481</v>
      </c>
      <c r="H46" s="112"/>
    </row>
    <row r="47" spans="1:8" ht="13.5" customHeight="1" x14ac:dyDescent="0.25">
      <c r="A47" s="388"/>
      <c r="B47" s="394" t="s">
        <v>517</v>
      </c>
      <c r="C47" s="395"/>
      <c r="D47" s="396"/>
      <c r="E47" s="86" t="s">
        <v>474</v>
      </c>
      <c r="F47" s="104"/>
      <c r="G47" s="86" t="s">
        <v>482</v>
      </c>
      <c r="H47" s="112"/>
    </row>
    <row r="48" spans="1:8" ht="13.5" customHeight="1" x14ac:dyDescent="0.25">
      <c r="A48" s="388"/>
      <c r="B48" s="394" t="s">
        <v>278</v>
      </c>
      <c r="C48" s="395"/>
      <c r="D48" s="396"/>
      <c r="E48" s="86" t="s">
        <v>475</v>
      </c>
      <c r="F48" s="104"/>
      <c r="G48" s="86" t="s">
        <v>483</v>
      </c>
      <c r="H48" s="112"/>
    </row>
    <row r="49" spans="1:8" ht="13.5" customHeight="1" thickBot="1" x14ac:dyDescent="0.3">
      <c r="A49" s="389"/>
      <c r="B49" s="394" t="s">
        <v>7</v>
      </c>
      <c r="C49" s="395"/>
      <c r="D49" s="396"/>
      <c r="E49" s="121" t="s">
        <v>476</v>
      </c>
      <c r="F49" s="122"/>
      <c r="G49" s="121" t="s">
        <v>484</v>
      </c>
      <c r="H49" s="123"/>
    </row>
    <row r="50" spans="1:8" ht="20.100000000000001" customHeight="1" x14ac:dyDescent="0.25">
      <c r="A50" s="388"/>
      <c r="B50" s="397" t="s">
        <v>504</v>
      </c>
      <c r="C50" s="398"/>
      <c r="D50" s="398"/>
      <c r="E50" s="125" t="s">
        <v>493</v>
      </c>
      <c r="F50" s="126">
        <f>SUM(F51:F57)</f>
        <v>0</v>
      </c>
      <c r="G50" s="125" t="s">
        <v>501</v>
      </c>
      <c r="H50" s="127">
        <f>SUM(H51:H57)</f>
        <v>0</v>
      </c>
    </row>
    <row r="51" spans="1:8" ht="13.5" customHeight="1" x14ac:dyDescent="0.25">
      <c r="A51" s="388"/>
      <c r="B51" s="391" t="s">
        <v>467</v>
      </c>
      <c r="C51" s="392"/>
      <c r="D51" s="393"/>
      <c r="E51" s="86" t="s">
        <v>486</v>
      </c>
      <c r="F51" s="100"/>
      <c r="G51" s="86" t="s">
        <v>494</v>
      </c>
      <c r="H51" s="114"/>
    </row>
    <row r="52" spans="1:8" ht="13.5" customHeight="1" x14ac:dyDescent="0.25">
      <c r="A52" s="388"/>
      <c r="B52" s="394" t="s">
        <v>1</v>
      </c>
      <c r="C52" s="395"/>
      <c r="D52" s="396"/>
      <c r="E52" s="86" t="s">
        <v>487</v>
      </c>
      <c r="F52" s="104"/>
      <c r="G52" s="86" t="s">
        <v>495</v>
      </c>
      <c r="H52" s="112"/>
    </row>
    <row r="53" spans="1:8" ht="13.5" customHeight="1" x14ac:dyDescent="0.25">
      <c r="A53" s="388"/>
      <c r="B53" s="394" t="s">
        <v>2</v>
      </c>
      <c r="C53" s="395"/>
      <c r="D53" s="396"/>
      <c r="E53" s="86" t="s">
        <v>488</v>
      </c>
      <c r="F53" s="104"/>
      <c r="G53" s="86" t="s">
        <v>496</v>
      </c>
      <c r="H53" s="112"/>
    </row>
    <row r="54" spans="1:8" ht="13.5" customHeight="1" x14ac:dyDescent="0.25">
      <c r="A54" s="388"/>
      <c r="B54" s="394" t="s">
        <v>3</v>
      </c>
      <c r="C54" s="395"/>
      <c r="D54" s="396"/>
      <c r="E54" s="86" t="s">
        <v>489</v>
      </c>
      <c r="F54" s="104"/>
      <c r="G54" s="86" t="s">
        <v>497</v>
      </c>
      <c r="H54" s="112"/>
    </row>
    <row r="55" spans="1:8" ht="13.5" customHeight="1" x14ac:dyDescent="0.25">
      <c r="A55" s="388"/>
      <c r="B55" s="394" t="s">
        <v>517</v>
      </c>
      <c r="C55" s="395"/>
      <c r="D55" s="396"/>
      <c r="E55" s="86" t="s">
        <v>490</v>
      </c>
      <c r="F55" s="104"/>
      <c r="G55" s="86" t="s">
        <v>498</v>
      </c>
      <c r="H55" s="112"/>
    </row>
    <row r="56" spans="1:8" ht="13.5" customHeight="1" x14ac:dyDescent="0.25">
      <c r="A56" s="388"/>
      <c r="B56" s="394" t="s">
        <v>278</v>
      </c>
      <c r="C56" s="395"/>
      <c r="D56" s="396"/>
      <c r="E56" s="86" t="s">
        <v>491</v>
      </c>
      <c r="F56" s="104"/>
      <c r="G56" s="86" t="s">
        <v>499</v>
      </c>
      <c r="H56" s="112"/>
    </row>
    <row r="57" spans="1:8" ht="13.5" customHeight="1" thickBot="1" x14ac:dyDescent="0.3">
      <c r="A57" s="390"/>
      <c r="B57" s="348" t="s">
        <v>7</v>
      </c>
      <c r="C57" s="349"/>
      <c r="D57" s="350"/>
      <c r="E57" s="128" t="s">
        <v>492</v>
      </c>
      <c r="F57" s="129"/>
      <c r="G57" s="128" t="s">
        <v>500</v>
      </c>
      <c r="H57" s="130"/>
    </row>
    <row r="58" spans="1:8" ht="13.5" customHeight="1" thickBot="1" x14ac:dyDescent="0.3"/>
    <row r="59" spans="1:8" s="6" customFormat="1" ht="25.05" customHeight="1" thickBot="1" x14ac:dyDescent="0.3">
      <c r="A59" s="334" t="s">
        <v>507</v>
      </c>
      <c r="B59" s="105"/>
      <c r="C59" s="335"/>
      <c r="D59" s="105"/>
      <c r="E59" s="106" t="s">
        <v>362</v>
      </c>
      <c r="F59" s="92">
        <f>SUM(F3:F38)+F50</f>
        <v>0</v>
      </c>
      <c r="G59" s="106" t="s">
        <v>8</v>
      </c>
      <c r="H59" s="115">
        <f>SUM(H3:H38)+H50</f>
        <v>0</v>
      </c>
    </row>
    <row r="79" spans="2:8" x14ac:dyDescent="0.25">
      <c r="B79" s="109"/>
      <c r="C79" s="109"/>
      <c r="D79" s="110"/>
      <c r="E79" s="109"/>
      <c r="F79" s="109"/>
      <c r="G79" s="109"/>
      <c r="H79" s="109"/>
    </row>
    <row r="80" spans="2:8" x14ac:dyDescent="0.25">
      <c r="B80" s="109"/>
      <c r="C80" s="109"/>
      <c r="D80" s="110"/>
      <c r="E80" s="109"/>
      <c r="F80" s="109"/>
      <c r="G80" s="109"/>
      <c r="H80" s="109"/>
    </row>
    <row r="81" spans="2:8" x14ac:dyDescent="0.25">
      <c r="B81" s="109"/>
      <c r="C81" s="109"/>
      <c r="D81" s="110"/>
      <c r="E81" s="109"/>
      <c r="F81" s="109"/>
      <c r="G81" s="109"/>
      <c r="H81" s="109"/>
    </row>
    <row r="82" spans="2:8" x14ac:dyDescent="0.25">
      <c r="B82" s="109"/>
      <c r="C82" s="109"/>
      <c r="D82" s="110"/>
      <c r="E82" s="109"/>
      <c r="F82" s="109"/>
      <c r="G82" s="109"/>
      <c r="H82" s="109"/>
    </row>
    <row r="83" spans="2:8" x14ac:dyDescent="0.25">
      <c r="B83" s="109"/>
      <c r="C83" s="109"/>
      <c r="D83" s="110"/>
      <c r="E83" s="109"/>
      <c r="F83" s="109"/>
      <c r="G83" s="109"/>
      <c r="H83" s="109"/>
    </row>
    <row r="84" spans="2:8" x14ac:dyDescent="0.25">
      <c r="B84" s="109"/>
      <c r="C84" s="109"/>
      <c r="D84" s="110"/>
      <c r="E84" s="109"/>
      <c r="F84" s="109"/>
      <c r="G84" s="109"/>
      <c r="H84" s="109"/>
    </row>
    <row r="85" spans="2:8" x14ac:dyDescent="0.25">
      <c r="B85" s="109"/>
      <c r="C85" s="109"/>
      <c r="D85" s="110"/>
      <c r="E85" s="109"/>
      <c r="F85" s="109"/>
      <c r="G85" s="109"/>
      <c r="H85" s="109"/>
    </row>
    <row r="86" spans="2:8" x14ac:dyDescent="0.25">
      <c r="B86" s="109"/>
      <c r="C86" s="109"/>
      <c r="D86" s="110"/>
      <c r="E86" s="109"/>
      <c r="F86" s="109"/>
      <c r="G86" s="109"/>
      <c r="H86" s="109"/>
    </row>
    <row r="87" spans="2:8" x14ac:dyDescent="0.25">
      <c r="B87" s="109"/>
      <c r="C87" s="109"/>
      <c r="D87" s="110"/>
      <c r="E87" s="109"/>
      <c r="F87" s="109"/>
      <c r="G87" s="109"/>
      <c r="H87" s="109"/>
    </row>
    <row r="88" spans="2:8" x14ac:dyDescent="0.25">
      <c r="B88" s="109"/>
      <c r="C88" s="109"/>
      <c r="D88" s="110"/>
      <c r="E88" s="109"/>
      <c r="F88" s="109"/>
      <c r="G88" s="109"/>
      <c r="H88" s="109"/>
    </row>
    <row r="89" spans="2:8" x14ac:dyDescent="0.25">
      <c r="B89" s="109"/>
      <c r="C89" s="109"/>
      <c r="D89" s="110"/>
      <c r="E89" s="109"/>
      <c r="F89" s="109"/>
      <c r="G89" s="109"/>
      <c r="H89" s="109"/>
    </row>
    <row r="90" spans="2:8" x14ac:dyDescent="0.25">
      <c r="B90" s="109"/>
      <c r="C90" s="109"/>
      <c r="D90" s="110"/>
      <c r="E90" s="109"/>
      <c r="F90" s="109"/>
      <c r="G90" s="109"/>
      <c r="H90" s="109"/>
    </row>
    <row r="91" spans="2:8" x14ac:dyDescent="0.25">
      <c r="B91" s="109"/>
      <c r="C91" s="109"/>
      <c r="D91" s="110"/>
      <c r="E91" s="109"/>
      <c r="F91" s="109"/>
      <c r="G91" s="109"/>
      <c r="H91" s="109"/>
    </row>
    <row r="92" spans="2:8" x14ac:dyDescent="0.25">
      <c r="B92" s="109"/>
      <c r="C92" s="109"/>
      <c r="D92" s="110"/>
      <c r="E92" s="109"/>
      <c r="F92" s="109"/>
      <c r="G92" s="109"/>
      <c r="H92" s="109"/>
    </row>
    <row r="93" spans="2:8" x14ac:dyDescent="0.25">
      <c r="B93" s="109"/>
      <c r="C93" s="109"/>
      <c r="D93" s="110"/>
      <c r="E93" s="109"/>
      <c r="F93" s="109"/>
      <c r="G93" s="109"/>
      <c r="H93" s="109"/>
    </row>
    <row r="94" spans="2:8" x14ac:dyDescent="0.25">
      <c r="B94" s="109"/>
      <c r="C94" s="109"/>
      <c r="D94" s="110"/>
      <c r="E94" s="109"/>
      <c r="F94" s="109"/>
      <c r="G94" s="109"/>
      <c r="H94" s="109"/>
    </row>
    <row r="95" spans="2:8" x14ac:dyDescent="0.25">
      <c r="B95" s="109"/>
      <c r="C95" s="109"/>
      <c r="D95" s="110"/>
      <c r="E95" s="109"/>
      <c r="F95" s="109"/>
      <c r="G95" s="109"/>
      <c r="H95" s="109"/>
    </row>
    <row r="96" spans="2:8" x14ac:dyDescent="0.25">
      <c r="B96" s="109"/>
      <c r="C96" s="109"/>
      <c r="D96" s="110"/>
      <c r="E96" s="109"/>
      <c r="F96" s="109"/>
      <c r="G96" s="109"/>
      <c r="H96" s="109"/>
    </row>
    <row r="97" spans="2:8" x14ac:dyDescent="0.25">
      <c r="B97" s="109"/>
      <c r="C97" s="109"/>
      <c r="D97" s="110"/>
      <c r="E97" s="109"/>
      <c r="F97" s="109"/>
      <c r="G97" s="109"/>
      <c r="H97" s="109"/>
    </row>
    <row r="98" spans="2:8" x14ac:dyDescent="0.25">
      <c r="B98" s="109"/>
      <c r="C98" s="109"/>
      <c r="D98" s="110"/>
      <c r="E98" s="109"/>
      <c r="F98" s="109"/>
      <c r="G98" s="109"/>
      <c r="H98" s="109"/>
    </row>
    <row r="99" spans="2:8" x14ac:dyDescent="0.25">
      <c r="B99" s="109"/>
      <c r="C99" s="109"/>
      <c r="D99" s="110"/>
      <c r="E99" s="109"/>
      <c r="F99" s="109"/>
      <c r="G99" s="109"/>
      <c r="H99" s="109"/>
    </row>
    <row r="100" spans="2:8" x14ac:dyDescent="0.25">
      <c r="B100" s="109"/>
      <c r="C100" s="109"/>
      <c r="D100" s="110"/>
      <c r="E100" s="109"/>
      <c r="F100" s="109"/>
      <c r="G100" s="109"/>
      <c r="H100" s="109"/>
    </row>
    <row r="101" spans="2:8" x14ac:dyDescent="0.25">
      <c r="B101" s="109"/>
      <c r="C101" s="109"/>
      <c r="D101" s="110"/>
      <c r="E101" s="109"/>
      <c r="F101" s="109"/>
      <c r="G101" s="109"/>
      <c r="H101" s="109"/>
    </row>
    <row r="102" spans="2:8" x14ac:dyDescent="0.25">
      <c r="B102" s="109"/>
      <c r="C102" s="109"/>
      <c r="D102" s="110"/>
      <c r="E102" s="109"/>
      <c r="F102" s="109"/>
      <c r="G102" s="109"/>
      <c r="H102" s="109"/>
    </row>
    <row r="103" spans="2:8" x14ac:dyDescent="0.25">
      <c r="B103" s="109"/>
      <c r="C103" s="109"/>
      <c r="D103" s="110"/>
      <c r="E103" s="109"/>
      <c r="F103" s="109"/>
      <c r="G103" s="109"/>
      <c r="H103" s="109"/>
    </row>
    <row r="104" spans="2:8" x14ac:dyDescent="0.25">
      <c r="B104" s="109"/>
      <c r="C104" s="109"/>
      <c r="D104" s="110"/>
      <c r="E104" s="109"/>
      <c r="F104" s="109"/>
      <c r="G104" s="109"/>
      <c r="H104" s="109"/>
    </row>
    <row r="105" spans="2:8" x14ac:dyDescent="0.25">
      <c r="B105" s="109"/>
      <c r="C105" s="109"/>
      <c r="D105" s="110"/>
      <c r="E105" s="109"/>
      <c r="F105" s="109"/>
      <c r="G105" s="109"/>
      <c r="H105" s="109"/>
    </row>
    <row r="106" spans="2:8" x14ac:dyDescent="0.25">
      <c r="B106" s="109"/>
      <c r="C106" s="109"/>
      <c r="D106" s="110"/>
      <c r="E106" s="109"/>
      <c r="F106" s="109"/>
      <c r="G106" s="109"/>
      <c r="H106" s="109"/>
    </row>
    <row r="107" spans="2:8" x14ac:dyDescent="0.25">
      <c r="B107" s="109"/>
      <c r="C107" s="109"/>
      <c r="D107" s="110"/>
      <c r="E107" s="109"/>
      <c r="F107" s="109"/>
      <c r="G107" s="109"/>
      <c r="H107" s="109"/>
    </row>
    <row r="108" spans="2:8" x14ac:dyDescent="0.25">
      <c r="B108" s="109"/>
      <c r="C108" s="109"/>
      <c r="D108" s="110"/>
      <c r="E108" s="109"/>
      <c r="F108" s="109"/>
      <c r="G108" s="109"/>
      <c r="H108" s="109"/>
    </row>
    <row r="109" spans="2:8" x14ac:dyDescent="0.25">
      <c r="B109" s="109"/>
      <c r="C109" s="109"/>
      <c r="D109" s="110"/>
      <c r="E109" s="109"/>
      <c r="F109" s="109"/>
      <c r="G109" s="109"/>
      <c r="H109" s="109"/>
    </row>
    <row r="110" spans="2:8" x14ac:dyDescent="0.25">
      <c r="B110" s="109"/>
      <c r="C110" s="109"/>
      <c r="D110" s="110"/>
      <c r="E110" s="109"/>
      <c r="F110" s="109"/>
      <c r="G110" s="109"/>
      <c r="H110" s="109"/>
    </row>
    <row r="111" spans="2:8" x14ac:dyDescent="0.25">
      <c r="B111" s="109"/>
      <c r="C111" s="109"/>
      <c r="D111" s="110"/>
      <c r="E111" s="109"/>
      <c r="F111" s="109"/>
      <c r="G111" s="109"/>
      <c r="H111" s="109"/>
    </row>
    <row r="112" spans="2:8" x14ac:dyDescent="0.25">
      <c r="B112" s="109"/>
      <c r="C112" s="109"/>
      <c r="D112" s="110"/>
      <c r="E112" s="109"/>
      <c r="F112" s="109"/>
      <c r="G112" s="109"/>
      <c r="H112" s="109"/>
    </row>
    <row r="113" spans="2:8" x14ac:dyDescent="0.25">
      <c r="B113" s="109"/>
      <c r="C113" s="109"/>
      <c r="D113" s="110"/>
      <c r="E113" s="109"/>
      <c r="F113" s="109"/>
      <c r="G113" s="109"/>
      <c r="H113" s="109"/>
    </row>
    <row r="114" spans="2:8" x14ac:dyDescent="0.25">
      <c r="B114" s="109"/>
      <c r="C114" s="109"/>
      <c r="D114" s="110"/>
      <c r="E114" s="109"/>
      <c r="F114" s="109"/>
      <c r="G114" s="109"/>
      <c r="H114" s="109"/>
    </row>
    <row r="115" spans="2:8" x14ac:dyDescent="0.25">
      <c r="B115" s="109"/>
      <c r="C115" s="109"/>
      <c r="D115" s="110"/>
      <c r="E115" s="109"/>
      <c r="F115" s="109"/>
      <c r="G115" s="109"/>
      <c r="H115" s="109"/>
    </row>
    <row r="116" spans="2:8" x14ac:dyDescent="0.25">
      <c r="B116" s="109"/>
      <c r="C116" s="109"/>
      <c r="D116" s="110"/>
      <c r="E116" s="109"/>
      <c r="F116" s="109"/>
      <c r="G116" s="109"/>
      <c r="H116" s="109"/>
    </row>
    <row r="117" spans="2:8" x14ac:dyDescent="0.25">
      <c r="B117" s="109"/>
      <c r="C117" s="109"/>
      <c r="D117" s="110"/>
      <c r="E117" s="109"/>
      <c r="F117" s="109"/>
      <c r="G117" s="109"/>
      <c r="H117" s="109"/>
    </row>
    <row r="118" spans="2:8" x14ac:dyDescent="0.25">
      <c r="B118" s="109"/>
      <c r="C118" s="109"/>
      <c r="D118" s="110"/>
      <c r="E118" s="109"/>
      <c r="F118" s="109"/>
      <c r="G118" s="109"/>
      <c r="H118" s="109"/>
    </row>
    <row r="119" spans="2:8" x14ac:dyDescent="0.25">
      <c r="B119" s="109"/>
      <c r="C119" s="109"/>
      <c r="D119" s="110"/>
      <c r="E119" s="109"/>
      <c r="F119" s="109"/>
      <c r="G119" s="109"/>
      <c r="H119" s="109"/>
    </row>
    <row r="120" spans="2:8" x14ac:dyDescent="0.25">
      <c r="B120" s="109"/>
      <c r="C120" s="109"/>
      <c r="D120" s="110"/>
      <c r="E120" s="109"/>
      <c r="F120" s="109"/>
      <c r="G120" s="109"/>
      <c r="H120" s="109"/>
    </row>
    <row r="121" spans="2:8" x14ac:dyDescent="0.25">
      <c r="B121" s="109"/>
      <c r="C121" s="109"/>
      <c r="D121" s="110"/>
      <c r="E121" s="109"/>
      <c r="F121" s="109"/>
      <c r="G121" s="109"/>
      <c r="H121" s="109"/>
    </row>
    <row r="122" spans="2:8" x14ac:dyDescent="0.25">
      <c r="B122" s="109"/>
      <c r="C122" s="109"/>
      <c r="D122" s="110"/>
      <c r="E122" s="109"/>
      <c r="F122" s="109"/>
      <c r="G122" s="109"/>
      <c r="H122" s="109"/>
    </row>
    <row r="123" spans="2:8" x14ac:dyDescent="0.25">
      <c r="B123" s="109"/>
      <c r="C123" s="109"/>
      <c r="D123" s="110"/>
      <c r="E123" s="109"/>
      <c r="F123" s="109"/>
      <c r="G123" s="109"/>
      <c r="H123" s="109"/>
    </row>
    <row r="124" spans="2:8" x14ac:dyDescent="0.25">
      <c r="B124" s="109"/>
      <c r="C124" s="109"/>
      <c r="D124" s="110"/>
      <c r="E124" s="109"/>
      <c r="F124" s="109"/>
      <c r="G124" s="109"/>
      <c r="H124" s="109"/>
    </row>
    <row r="125" spans="2:8" x14ac:dyDescent="0.25">
      <c r="B125" s="109"/>
      <c r="C125" s="109"/>
      <c r="D125" s="110"/>
      <c r="E125" s="109"/>
      <c r="F125" s="109"/>
      <c r="G125" s="109"/>
      <c r="H125" s="109"/>
    </row>
    <row r="126" spans="2:8" x14ac:dyDescent="0.25">
      <c r="B126" s="109"/>
      <c r="C126" s="109"/>
      <c r="D126" s="110"/>
      <c r="E126" s="109"/>
      <c r="F126" s="109"/>
      <c r="G126" s="109"/>
      <c r="H126" s="109"/>
    </row>
    <row r="127" spans="2:8" x14ac:dyDescent="0.25">
      <c r="B127" s="109"/>
      <c r="C127" s="109"/>
      <c r="D127" s="110"/>
      <c r="E127" s="109"/>
      <c r="F127" s="109"/>
      <c r="G127" s="109"/>
      <c r="H127" s="109"/>
    </row>
    <row r="128" spans="2:8" x14ac:dyDescent="0.25">
      <c r="B128" s="109"/>
      <c r="C128" s="109"/>
      <c r="D128" s="110"/>
      <c r="E128" s="109"/>
      <c r="F128" s="109"/>
      <c r="G128" s="109"/>
      <c r="H128" s="109"/>
    </row>
    <row r="129" spans="2:8" x14ac:dyDescent="0.25">
      <c r="B129" s="109"/>
      <c r="C129" s="109"/>
      <c r="D129" s="110"/>
      <c r="E129" s="109"/>
      <c r="F129" s="109"/>
      <c r="G129" s="109"/>
      <c r="H129" s="109"/>
    </row>
    <row r="130" spans="2:8" x14ac:dyDescent="0.25">
      <c r="B130" s="109"/>
      <c r="C130" s="109"/>
      <c r="D130" s="110"/>
      <c r="E130" s="109"/>
      <c r="F130" s="109"/>
      <c r="G130" s="109"/>
      <c r="H130" s="109"/>
    </row>
    <row r="131" spans="2:8" x14ac:dyDescent="0.25">
      <c r="B131" s="109"/>
      <c r="C131" s="109"/>
      <c r="D131" s="110"/>
      <c r="E131" s="109"/>
      <c r="F131" s="109"/>
      <c r="G131" s="109"/>
      <c r="H131" s="109"/>
    </row>
    <row r="132" spans="2:8" x14ac:dyDescent="0.25">
      <c r="B132" s="109"/>
      <c r="C132" s="109"/>
      <c r="D132" s="110"/>
      <c r="E132" s="109"/>
      <c r="F132" s="109"/>
      <c r="G132" s="109"/>
      <c r="H132" s="109"/>
    </row>
    <row r="133" spans="2:8" x14ac:dyDescent="0.25">
      <c r="B133" s="109"/>
      <c r="C133" s="109"/>
      <c r="D133" s="110"/>
      <c r="E133" s="109"/>
      <c r="F133" s="109"/>
      <c r="G133" s="109"/>
      <c r="H133" s="109"/>
    </row>
    <row r="134" spans="2:8" x14ac:dyDescent="0.25">
      <c r="B134" s="109"/>
      <c r="C134" s="109"/>
      <c r="D134" s="110"/>
      <c r="E134" s="109"/>
      <c r="F134" s="109"/>
      <c r="G134" s="109"/>
      <c r="H134" s="109"/>
    </row>
    <row r="135" spans="2:8" x14ac:dyDescent="0.25">
      <c r="B135" s="109"/>
      <c r="C135" s="109"/>
      <c r="D135" s="110"/>
      <c r="E135" s="109"/>
      <c r="F135" s="109"/>
      <c r="G135" s="109"/>
      <c r="H135" s="109"/>
    </row>
    <row r="136" spans="2:8" x14ac:dyDescent="0.25">
      <c r="B136" s="109"/>
      <c r="C136" s="109"/>
      <c r="D136" s="110"/>
      <c r="E136" s="109"/>
      <c r="F136" s="109"/>
      <c r="G136" s="109"/>
      <c r="H136" s="109"/>
    </row>
    <row r="137" spans="2:8" x14ac:dyDescent="0.25">
      <c r="B137" s="109"/>
      <c r="C137" s="109"/>
      <c r="D137" s="110"/>
      <c r="E137" s="109"/>
      <c r="F137" s="109"/>
      <c r="G137" s="109"/>
      <c r="H137" s="109"/>
    </row>
    <row r="138" spans="2:8" x14ac:dyDescent="0.25">
      <c r="B138" s="109"/>
      <c r="C138" s="109"/>
      <c r="D138" s="110"/>
      <c r="E138" s="109"/>
      <c r="F138" s="109"/>
      <c r="G138" s="109"/>
      <c r="H138" s="109"/>
    </row>
    <row r="139" spans="2:8" x14ac:dyDescent="0.25">
      <c r="B139" s="109"/>
      <c r="C139" s="109"/>
      <c r="D139" s="110"/>
      <c r="E139" s="109"/>
      <c r="F139" s="109"/>
      <c r="G139" s="109"/>
      <c r="H139" s="109"/>
    </row>
    <row r="140" spans="2:8" x14ac:dyDescent="0.25">
      <c r="B140" s="109"/>
      <c r="C140" s="109"/>
      <c r="D140" s="110"/>
      <c r="E140" s="109"/>
      <c r="F140" s="109"/>
      <c r="G140" s="109"/>
      <c r="H140" s="109"/>
    </row>
    <row r="141" spans="2:8" x14ac:dyDescent="0.25">
      <c r="B141" s="109"/>
      <c r="C141" s="109"/>
      <c r="D141" s="110"/>
      <c r="E141" s="109"/>
      <c r="F141" s="109"/>
      <c r="G141" s="109"/>
      <c r="H141" s="109"/>
    </row>
    <row r="142" spans="2:8" x14ac:dyDescent="0.25">
      <c r="B142" s="109"/>
      <c r="C142" s="109"/>
      <c r="D142" s="110"/>
      <c r="E142" s="109"/>
      <c r="F142" s="109"/>
      <c r="G142" s="109"/>
      <c r="H142" s="109"/>
    </row>
    <row r="143" spans="2:8" x14ac:dyDescent="0.25">
      <c r="B143" s="109"/>
      <c r="C143" s="109"/>
      <c r="D143" s="110"/>
      <c r="E143" s="109"/>
      <c r="F143" s="109"/>
      <c r="G143" s="109"/>
      <c r="H143" s="109"/>
    </row>
    <row r="144" spans="2:8" x14ac:dyDescent="0.25">
      <c r="B144" s="109"/>
      <c r="C144" s="109"/>
      <c r="D144" s="110"/>
      <c r="E144" s="109"/>
      <c r="F144" s="109"/>
      <c r="G144" s="109"/>
      <c r="H144" s="109"/>
    </row>
    <row r="145" spans="2:8" x14ac:dyDescent="0.25">
      <c r="B145" s="109"/>
      <c r="C145" s="109"/>
      <c r="D145" s="110"/>
      <c r="E145" s="109"/>
      <c r="F145" s="109"/>
      <c r="G145" s="109"/>
      <c r="H145" s="109"/>
    </row>
    <row r="146" spans="2:8" x14ac:dyDescent="0.25">
      <c r="B146" s="109"/>
      <c r="C146" s="109"/>
      <c r="D146" s="110"/>
      <c r="E146" s="109"/>
      <c r="F146" s="109"/>
      <c r="G146" s="109"/>
      <c r="H146" s="109"/>
    </row>
    <row r="147" spans="2:8" x14ac:dyDescent="0.25">
      <c r="B147" s="109"/>
      <c r="C147" s="109"/>
      <c r="D147" s="110"/>
      <c r="E147" s="109"/>
      <c r="G147" s="109"/>
    </row>
  </sheetData>
  <sheetProtection sheet="1" selectLockedCells="1"/>
  <mergeCells count="62">
    <mergeCell ref="A40:D40"/>
    <mergeCell ref="E40:F40"/>
    <mergeCell ref="G40:H40"/>
    <mergeCell ref="B39:D39"/>
    <mergeCell ref="A41:D41"/>
    <mergeCell ref="A42:A57"/>
    <mergeCell ref="B43:D43"/>
    <mergeCell ref="B44:D44"/>
    <mergeCell ref="B45:D45"/>
    <mergeCell ref="B46:D46"/>
    <mergeCell ref="B47:D47"/>
    <mergeCell ref="B48:D48"/>
    <mergeCell ref="B49:D49"/>
    <mergeCell ref="B51:D51"/>
    <mergeCell ref="B52:D52"/>
    <mergeCell ref="B50:D50"/>
    <mergeCell ref="B42:D42"/>
    <mergeCell ref="B53:D53"/>
    <mergeCell ref="B54:D54"/>
    <mergeCell ref="B55:D55"/>
    <mergeCell ref="B56:D56"/>
    <mergeCell ref="B30:B32"/>
    <mergeCell ref="A24:A38"/>
    <mergeCell ref="B33:B38"/>
    <mergeCell ref="C33:C34"/>
    <mergeCell ref="C35:C36"/>
    <mergeCell ref="C37:C38"/>
    <mergeCell ref="B24:B29"/>
    <mergeCell ref="C24:C25"/>
    <mergeCell ref="C26:C27"/>
    <mergeCell ref="C28:C29"/>
    <mergeCell ref="B3:B5"/>
    <mergeCell ref="B6:B8"/>
    <mergeCell ref="B9:B11"/>
    <mergeCell ref="B12:B14"/>
    <mergeCell ref="B15:B17"/>
    <mergeCell ref="C16:D16"/>
    <mergeCell ref="C17:D17"/>
    <mergeCell ref="C18:D18"/>
    <mergeCell ref="B18:B20"/>
    <mergeCell ref="B21:B23"/>
    <mergeCell ref="C19:D19"/>
    <mergeCell ref="C20:D20"/>
    <mergeCell ref="C21:D21"/>
    <mergeCell ref="C22:D22"/>
    <mergeCell ref="C23:D23"/>
    <mergeCell ref="B57:D57"/>
    <mergeCell ref="A2:D2"/>
    <mergeCell ref="A3:A21"/>
    <mergeCell ref="C3:D3"/>
    <mergeCell ref="C4:D4"/>
    <mergeCell ref="C5:D5"/>
    <mergeCell ref="C6:D6"/>
    <mergeCell ref="C7:D7"/>
    <mergeCell ref="C8:D8"/>
    <mergeCell ref="C9:D9"/>
    <mergeCell ref="C10:D10"/>
    <mergeCell ref="C11:D11"/>
    <mergeCell ref="C12:D12"/>
    <mergeCell ref="C13:D13"/>
    <mergeCell ref="C14:D14"/>
    <mergeCell ref="C15:D15"/>
  </mergeCells>
  <phoneticPr fontId="2" type="noConversion"/>
  <conditionalFormatting sqref="E40">
    <cfRule type="cellIs" dxfId="208" priority="18" stopIfTrue="1" operator="equal">
      <formula>"richtig"</formula>
    </cfRule>
    <cfRule type="cellIs" dxfId="207" priority="19" stopIfTrue="1" operator="equal">
      <formula>"Fehler"</formula>
    </cfRule>
    <cfRule type="cellIs" dxfId="206" priority="20" stopIfTrue="1" operator="equal">
      <formula>"x"</formula>
    </cfRule>
  </conditionalFormatting>
  <conditionalFormatting sqref="E40">
    <cfRule type="containsText" dxfId="205" priority="16" operator="containsText" text="Fehler">
      <formula>NOT(ISERROR(SEARCH("Fehler",E40)))</formula>
    </cfRule>
    <cfRule type="cellIs" dxfId="204" priority="17" operator="equal">
      <formula>"Fehler"</formula>
    </cfRule>
  </conditionalFormatting>
  <conditionalFormatting sqref="A40">
    <cfRule type="cellIs" dxfId="203" priority="8" stopIfTrue="1" operator="equal">
      <formula>"richtig"</formula>
    </cfRule>
    <cfRule type="cellIs" dxfId="202" priority="9" stopIfTrue="1" operator="equal">
      <formula>"Fehler"</formula>
    </cfRule>
    <cfRule type="cellIs" dxfId="201" priority="10" stopIfTrue="1" operator="equal">
      <formula>"x"</formula>
    </cfRule>
  </conditionalFormatting>
  <conditionalFormatting sqref="A40">
    <cfRule type="containsText" dxfId="200" priority="6" operator="containsText" text="Fehler">
      <formula>NOT(ISERROR(SEARCH("Fehler",A40)))</formula>
    </cfRule>
    <cfRule type="cellIs" dxfId="199" priority="7" operator="equal">
      <formula>"Fehler"</formula>
    </cfRule>
  </conditionalFormatting>
  <conditionalFormatting sqref="G40">
    <cfRule type="cellIs" dxfId="198" priority="3" stopIfTrue="1" operator="equal">
      <formula>"richtig"</formula>
    </cfRule>
    <cfRule type="cellIs" dxfId="197" priority="4" stopIfTrue="1" operator="equal">
      <formula>"Fehler"</formula>
    </cfRule>
    <cfRule type="cellIs" dxfId="196" priority="5" stopIfTrue="1" operator="equal">
      <formula>"x"</formula>
    </cfRule>
  </conditionalFormatting>
  <conditionalFormatting sqref="G40">
    <cfRule type="containsText" dxfId="195" priority="1" operator="containsText" text="Fehler">
      <formula>NOT(ISERROR(SEARCH("Fehler",G40)))</formula>
    </cfRule>
    <cfRule type="cellIs" dxfId="194" priority="2" operator="equal">
      <formula>"Fehler"</formula>
    </cfRule>
  </conditionalFormatting>
  <dataValidations xWindow="697" yWindow="177" count="2">
    <dataValidation type="whole" operator="greaterThanOrEqual" allowBlank="1" showInputMessage="1" showErrorMessage="1" errorTitle="Zahlenformat" error="Bitte in vollen Euro eingeben!_x000a_Negative Werte sind nicht zulässig." sqref="H3:H38 H43:H57" xr:uid="{00000000-0002-0000-0100-000000000000}">
      <formula1>0</formula1>
    </dataValidation>
    <dataValidation type="whole" operator="greaterThanOrEqual" allowBlank="1" showInputMessage="1" showErrorMessage="1" errorTitle="Zahlenformat" error="Bitte den Stand in vollen Euro eingeben, negative Werte  sind nicht zulässig!" sqref="J1" xr:uid="{00000000-0002-0000-0100-000001000000}">
      <formula1>0</formula1>
    </dataValidation>
  </dataValidations>
  <pageMargins left="0.78740157480314965" right="0.78740157480314965" top="0.39370078740157483" bottom="0.19685039370078741" header="0.11811023622047245" footer="0"/>
  <pageSetup paperSize="9" scale="61" fitToHeight="0" orientation="landscape"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P31"/>
  <sheetViews>
    <sheetView zoomScaleNormal="100" workbookViewId="0">
      <pane xSplit="3" topLeftCell="D1" activePane="topRight" state="frozen"/>
      <selection activeCell="R24" sqref="R24"/>
      <selection pane="topRight" activeCell="F6" sqref="F6"/>
    </sheetView>
  </sheetViews>
  <sheetFormatPr baseColWidth="10" defaultColWidth="11.44140625" defaultRowHeight="13.2" x14ac:dyDescent="0.25"/>
  <cols>
    <col min="1" max="1" width="10.77734375" style="7" customWidth="1"/>
    <col min="2" max="2" width="16.77734375" style="7" customWidth="1"/>
    <col min="3" max="3" width="14.77734375" style="7" customWidth="1"/>
    <col min="4" max="4" width="8.77734375" style="7" customWidth="1"/>
    <col min="5" max="5" width="7.77734375" style="7" customWidth="1"/>
    <col min="6" max="6" width="16.77734375" style="7" customWidth="1"/>
    <col min="7" max="7" width="7.77734375" style="7" customWidth="1"/>
    <col min="8" max="8" width="16.77734375" style="7" customWidth="1"/>
    <col min="9" max="9" width="7.77734375" style="7" customWidth="1"/>
    <col min="10" max="10" width="16.77734375" style="7" customWidth="1"/>
    <col min="11" max="11" width="7.77734375" style="7" customWidth="1"/>
    <col min="12" max="12" width="16.77734375" style="7" customWidth="1"/>
    <col min="13" max="13" width="7.77734375" style="7" customWidth="1"/>
    <col min="14" max="14" width="16.77734375" style="7" customWidth="1"/>
    <col min="15" max="15" width="7.77734375" style="7" customWidth="1"/>
    <col min="16" max="16" width="16.77734375" style="7" customWidth="1"/>
    <col min="17" max="16384" width="11.44140625" style="7"/>
  </cols>
  <sheetData>
    <row r="1" spans="1:16" s="21" customFormat="1" ht="30" customHeight="1" thickBot="1" x14ac:dyDescent="0.3">
      <c r="A1" s="71" t="str">
        <f>"Berichtsstellennummer: "&amp;Allgemeines!E24</f>
        <v xml:space="preserve">Berichtsstellennummer: </v>
      </c>
      <c r="B1" s="72"/>
      <c r="F1" s="75"/>
      <c r="P1" s="75"/>
    </row>
    <row r="2" spans="1:16" ht="19.95" customHeight="1" x14ac:dyDescent="0.25">
      <c r="A2" s="442" t="s">
        <v>270</v>
      </c>
      <c r="B2" s="443"/>
      <c r="C2" s="443"/>
      <c r="D2" s="428" t="s">
        <v>255</v>
      </c>
      <c r="E2" s="439" t="s">
        <v>0</v>
      </c>
      <c r="F2" s="436" t="str">
        <f>"Stand am 31.12."&amp;(RIGHT(Allgemeines!E21,4)-1)&amp;"
in vollen Euro"</f>
        <v>Stand am 31.12.2022
in vollen Euro</v>
      </c>
      <c r="G2" s="433" t="s">
        <v>0</v>
      </c>
      <c r="H2" s="436" t="str">
        <f>"Aufnahmen
vom 01.01. bis "&amp;RIGHT(Allgemeines!E21,10)&amp;"
in vollen Euro"</f>
        <v>Aufnahmen
vom 01.01. bis 31.12.2023
in vollen Euro</v>
      </c>
      <c r="I2" s="433" t="s">
        <v>0</v>
      </c>
      <c r="J2" s="436" t="str">
        <f>"Tilgungen
vom 01.01. bis "&amp;RIGHT(Allgemeines!E21,10)&amp;"
in vollen Euro"</f>
        <v>Tilgungen
vom 01.01. bis 31.12.2023
in vollen Euro</v>
      </c>
      <c r="K2" s="433" t="s">
        <v>0</v>
      </c>
      <c r="L2" s="436" t="str">
        <f>"Sonstige Zugänge
vom 01.01. bis "&amp;RIGHT(Allgemeines!E21,10)&amp;"
in vollen Euro"</f>
        <v>Sonstige Zugänge
vom 01.01. bis 31.12.2023
in vollen Euro</v>
      </c>
      <c r="M2" s="433" t="s">
        <v>0</v>
      </c>
      <c r="N2" s="436" t="str">
        <f>"Sonstige Abgänge
vom 01.01. bis "&amp;RIGHT(Allgemeines!E21,10)&amp;"
in vollen Euro"</f>
        <v>Sonstige Abgänge
vom 01.01. bis 31.12.2023
in vollen Euro</v>
      </c>
      <c r="O2" s="433" t="s">
        <v>0</v>
      </c>
      <c r="P2" s="436" t="str">
        <f>"Stand am "&amp;Allgemeines!E21&amp; "
in vollen Euro"</f>
        <v>Stand am 31.12.2023
in vollen Euro</v>
      </c>
    </row>
    <row r="3" spans="1:16" ht="19.95" customHeight="1" x14ac:dyDescent="0.25">
      <c r="A3" s="444"/>
      <c r="B3" s="445"/>
      <c r="C3" s="445"/>
      <c r="D3" s="429"/>
      <c r="E3" s="440"/>
      <c r="F3" s="437"/>
      <c r="G3" s="434"/>
      <c r="H3" s="437"/>
      <c r="I3" s="434"/>
      <c r="J3" s="437"/>
      <c r="K3" s="434"/>
      <c r="L3" s="437"/>
      <c r="M3" s="434"/>
      <c r="N3" s="437"/>
      <c r="O3" s="434"/>
      <c r="P3" s="437"/>
    </row>
    <row r="4" spans="1:16" ht="19.95" customHeight="1" x14ac:dyDescent="0.25">
      <c r="A4" s="446"/>
      <c r="B4" s="447"/>
      <c r="C4" s="447"/>
      <c r="D4" s="430"/>
      <c r="E4" s="441"/>
      <c r="F4" s="438"/>
      <c r="G4" s="435"/>
      <c r="H4" s="438"/>
      <c r="I4" s="435"/>
      <c r="J4" s="438"/>
      <c r="K4" s="435"/>
      <c r="L4" s="438"/>
      <c r="M4" s="435"/>
      <c r="N4" s="438"/>
      <c r="O4" s="435"/>
      <c r="P4" s="438"/>
    </row>
    <row r="5" spans="1:16" ht="30" customHeight="1" x14ac:dyDescent="0.25">
      <c r="A5" s="421" t="s">
        <v>21</v>
      </c>
      <c r="B5" s="427"/>
      <c r="C5" s="427"/>
      <c r="D5" s="342"/>
      <c r="E5" s="431"/>
      <c r="F5" s="431"/>
      <c r="G5" s="431"/>
      <c r="H5" s="431"/>
      <c r="I5" s="431"/>
      <c r="J5" s="431"/>
      <c r="K5" s="431"/>
      <c r="L5" s="431"/>
      <c r="M5" s="431"/>
      <c r="N5" s="431"/>
      <c r="O5" s="431"/>
      <c r="P5" s="432"/>
    </row>
    <row r="6" spans="1:16" s="21" customFormat="1" ht="30" customHeight="1" x14ac:dyDescent="0.25">
      <c r="A6" s="419" t="s">
        <v>542</v>
      </c>
      <c r="B6" s="202" t="s">
        <v>5</v>
      </c>
      <c r="C6" s="203"/>
      <c r="D6" s="199" t="str">
        <f>IF(F6+H6-J6+L6-N6-P6=0,"","Fehler")</f>
        <v/>
      </c>
      <c r="E6" s="337" t="s">
        <v>22</v>
      </c>
      <c r="F6" s="201"/>
      <c r="G6" s="200" t="s">
        <v>31</v>
      </c>
      <c r="H6" s="201"/>
      <c r="I6" s="200" t="s">
        <v>30</v>
      </c>
      <c r="J6" s="201"/>
      <c r="K6" s="200" t="s">
        <v>215</v>
      </c>
      <c r="L6" s="201"/>
      <c r="M6" s="200" t="s">
        <v>216</v>
      </c>
      <c r="N6" s="201"/>
      <c r="O6" s="200" t="s">
        <v>46</v>
      </c>
      <c r="P6" s="201"/>
    </row>
    <row r="7" spans="1:16" s="21" customFormat="1" ht="30" customHeight="1" x14ac:dyDescent="0.25">
      <c r="A7" s="420"/>
      <c r="B7" s="19" t="s">
        <v>6</v>
      </c>
      <c r="C7" s="20"/>
      <c r="D7" s="132" t="str">
        <f>IF(F7+H7-J7+L7-N7-P7=0,"","Fehler")</f>
        <v/>
      </c>
      <c r="E7" s="338" t="s">
        <v>23</v>
      </c>
      <c r="F7" s="27"/>
      <c r="G7" s="45" t="s">
        <v>32</v>
      </c>
      <c r="H7" s="27"/>
      <c r="I7" s="45" t="s">
        <v>39</v>
      </c>
      <c r="J7" s="27"/>
      <c r="K7" s="45" t="s">
        <v>217</v>
      </c>
      <c r="L7" s="27"/>
      <c r="M7" s="45" t="s">
        <v>218</v>
      </c>
      <c r="N7" s="27"/>
      <c r="O7" s="45" t="s">
        <v>47</v>
      </c>
      <c r="P7" s="27"/>
    </row>
    <row r="8" spans="1:16" ht="30" customHeight="1" x14ac:dyDescent="0.25">
      <c r="A8" s="421" t="s">
        <v>265</v>
      </c>
      <c r="B8" s="422"/>
      <c r="C8" s="422"/>
      <c r="D8" s="133"/>
      <c r="E8" s="69"/>
      <c r="F8" s="69"/>
      <c r="G8" s="69"/>
      <c r="H8" s="69"/>
      <c r="I8" s="69"/>
      <c r="J8" s="69"/>
      <c r="K8" s="69"/>
      <c r="L8" s="69"/>
      <c r="M8" s="69"/>
      <c r="N8" s="69"/>
      <c r="O8" s="69"/>
      <c r="P8" s="70"/>
    </row>
    <row r="9" spans="1:16" s="21" customFormat="1" ht="30" customHeight="1" x14ac:dyDescent="0.25">
      <c r="A9" s="412" t="s">
        <v>520</v>
      </c>
      <c r="B9" s="415" t="s">
        <v>526</v>
      </c>
      <c r="C9" s="198" t="s">
        <v>5</v>
      </c>
      <c r="D9" s="199" t="str">
        <f t="shared" ref="D9:D14" si="0">IF(F9+H9-J9+L9-N9-P9=0,"","Fehler")</f>
        <v/>
      </c>
      <c r="E9" s="337" t="s">
        <v>24</v>
      </c>
      <c r="F9" s="201"/>
      <c r="G9" s="200" t="s">
        <v>33</v>
      </c>
      <c r="H9" s="201"/>
      <c r="I9" s="200" t="s">
        <v>40</v>
      </c>
      <c r="J9" s="201"/>
      <c r="K9" s="200" t="s">
        <v>219</v>
      </c>
      <c r="L9" s="201"/>
      <c r="M9" s="200" t="s">
        <v>225</v>
      </c>
      <c r="N9" s="201"/>
      <c r="O9" s="200" t="s">
        <v>48</v>
      </c>
      <c r="P9" s="201"/>
    </row>
    <row r="10" spans="1:16" s="21" customFormat="1" ht="30" customHeight="1" x14ac:dyDescent="0.25">
      <c r="A10" s="414"/>
      <c r="B10" s="418"/>
      <c r="C10" s="22" t="s">
        <v>6</v>
      </c>
      <c r="D10" s="132" t="str">
        <f t="shared" si="0"/>
        <v/>
      </c>
      <c r="E10" s="338" t="s">
        <v>25</v>
      </c>
      <c r="F10" s="27"/>
      <c r="G10" s="45" t="s">
        <v>34</v>
      </c>
      <c r="H10" s="27"/>
      <c r="I10" s="45" t="s">
        <v>41</v>
      </c>
      <c r="J10" s="27"/>
      <c r="K10" s="45" t="s">
        <v>220</v>
      </c>
      <c r="L10" s="27"/>
      <c r="M10" s="45" t="s">
        <v>226</v>
      </c>
      <c r="N10" s="27"/>
      <c r="O10" s="45" t="s">
        <v>49</v>
      </c>
      <c r="P10" s="27"/>
    </row>
    <row r="11" spans="1:16" s="21" customFormat="1" ht="30" customHeight="1" x14ac:dyDescent="0.25">
      <c r="A11" s="412" t="s">
        <v>543</v>
      </c>
      <c r="B11" s="415" t="s">
        <v>525</v>
      </c>
      <c r="C11" s="190" t="s">
        <v>5</v>
      </c>
      <c r="D11" s="191" t="str">
        <f t="shared" si="0"/>
        <v/>
      </c>
      <c r="E11" s="339" t="s">
        <v>26</v>
      </c>
      <c r="F11" s="193"/>
      <c r="G11" s="192" t="s">
        <v>35</v>
      </c>
      <c r="H11" s="193"/>
      <c r="I11" s="192" t="s">
        <v>42</v>
      </c>
      <c r="J11" s="193"/>
      <c r="K11" s="192" t="s">
        <v>221</v>
      </c>
      <c r="L11" s="193"/>
      <c r="M11" s="192" t="s">
        <v>227</v>
      </c>
      <c r="N11" s="193"/>
      <c r="O11" s="192" t="s">
        <v>50</v>
      </c>
      <c r="P11" s="193"/>
    </row>
    <row r="12" spans="1:16" s="21" customFormat="1" ht="30" customHeight="1" x14ac:dyDescent="0.25">
      <c r="A12" s="413"/>
      <c r="B12" s="416"/>
      <c r="C12" s="194" t="s">
        <v>6</v>
      </c>
      <c r="D12" s="195" t="str">
        <f t="shared" si="0"/>
        <v/>
      </c>
      <c r="E12" s="340" t="s">
        <v>27</v>
      </c>
      <c r="F12" s="197"/>
      <c r="G12" s="196" t="s">
        <v>36</v>
      </c>
      <c r="H12" s="197"/>
      <c r="I12" s="196" t="s">
        <v>43</v>
      </c>
      <c r="J12" s="197"/>
      <c r="K12" s="196" t="s">
        <v>222</v>
      </c>
      <c r="L12" s="197"/>
      <c r="M12" s="196" t="s">
        <v>228</v>
      </c>
      <c r="N12" s="197"/>
      <c r="O12" s="196" t="s">
        <v>51</v>
      </c>
      <c r="P12" s="197"/>
    </row>
    <row r="13" spans="1:16" s="21" customFormat="1" ht="30" customHeight="1" x14ac:dyDescent="0.25">
      <c r="A13" s="413"/>
      <c r="B13" s="417" t="s">
        <v>526</v>
      </c>
      <c r="C13" s="194" t="s">
        <v>5</v>
      </c>
      <c r="D13" s="195" t="str">
        <f>IF(F13+H13-J13+L13-N13-P13=0,"","Fehler")</f>
        <v/>
      </c>
      <c r="E13" s="340" t="s">
        <v>28</v>
      </c>
      <c r="F13" s="197"/>
      <c r="G13" s="196" t="s">
        <v>37</v>
      </c>
      <c r="H13" s="197"/>
      <c r="I13" s="196" t="s">
        <v>44</v>
      </c>
      <c r="J13" s="197"/>
      <c r="K13" s="196" t="s">
        <v>223</v>
      </c>
      <c r="L13" s="197"/>
      <c r="M13" s="196" t="s">
        <v>229</v>
      </c>
      <c r="N13" s="197"/>
      <c r="O13" s="196" t="s">
        <v>52</v>
      </c>
      <c r="P13" s="197"/>
    </row>
    <row r="14" spans="1:16" s="21" customFormat="1" ht="30" customHeight="1" x14ac:dyDescent="0.25">
      <c r="A14" s="414"/>
      <c r="B14" s="418"/>
      <c r="C14" s="22" t="s">
        <v>6</v>
      </c>
      <c r="D14" s="134" t="str">
        <f t="shared" si="0"/>
        <v/>
      </c>
      <c r="E14" s="338" t="s">
        <v>257</v>
      </c>
      <c r="F14" s="27"/>
      <c r="G14" s="45" t="s">
        <v>258</v>
      </c>
      <c r="H14" s="27"/>
      <c r="I14" s="45" t="s">
        <v>259</v>
      </c>
      <c r="J14" s="27"/>
      <c r="K14" s="45" t="s">
        <v>260</v>
      </c>
      <c r="L14" s="27"/>
      <c r="M14" s="45" t="s">
        <v>261</v>
      </c>
      <c r="N14" s="27"/>
      <c r="O14" s="45" t="s">
        <v>262</v>
      </c>
      <c r="P14" s="27"/>
    </row>
    <row r="15" spans="1:16" s="25" customFormat="1" ht="30" customHeight="1" thickBot="1" x14ac:dyDescent="0.3">
      <c r="A15" s="18" t="s">
        <v>237</v>
      </c>
      <c r="B15" s="23"/>
      <c r="C15" s="23"/>
      <c r="D15" s="61"/>
      <c r="E15" s="46" t="s">
        <v>29</v>
      </c>
      <c r="F15" s="44">
        <f>F6+F7+SUM(F9:F14)</f>
        <v>0</v>
      </c>
      <c r="G15" s="24" t="s">
        <v>38</v>
      </c>
      <c r="H15" s="44">
        <f>H6+H7+SUM(H9:H14)</f>
        <v>0</v>
      </c>
      <c r="I15" s="24" t="s">
        <v>45</v>
      </c>
      <c r="J15" s="44">
        <f>J6+J7+SUM(J9:J14)</f>
        <v>0</v>
      </c>
      <c r="K15" s="24" t="s">
        <v>224</v>
      </c>
      <c r="L15" s="44">
        <f>L6+L7+SUM(L9:L14)</f>
        <v>0</v>
      </c>
      <c r="M15" s="24" t="s">
        <v>230</v>
      </c>
      <c r="N15" s="44">
        <f>N6+N7+SUM(N9:N14)</f>
        <v>0</v>
      </c>
      <c r="O15" s="24" t="s">
        <v>53</v>
      </c>
      <c r="P15" s="44">
        <f>P6+P7+SUM(P9:P14)</f>
        <v>0</v>
      </c>
    </row>
    <row r="16" spans="1:16" ht="30" customHeight="1" x14ac:dyDescent="0.25">
      <c r="A16" s="425" t="s">
        <v>452</v>
      </c>
      <c r="B16" s="423" t="s">
        <v>544</v>
      </c>
      <c r="C16" s="424"/>
      <c r="D16" s="326" t="str">
        <f>IF(F16+H16-J16+L16-N16-P16=0,"","Fehler!")</f>
        <v/>
      </c>
      <c r="E16" s="328" t="s">
        <v>519</v>
      </c>
      <c r="F16" s="329"/>
      <c r="G16" s="330" t="str">
        <f t="shared" ref="G16" si="1">LEFT(E16,4)&amp;RIGHT(E16,1)+1</f>
        <v>P2181</v>
      </c>
      <c r="H16" s="329"/>
      <c r="I16" s="330" t="str">
        <f t="shared" ref="I16" si="2">LEFT(G16,4)&amp;RIGHT(G16,1)+1</f>
        <v>P2182</v>
      </c>
      <c r="J16" s="329"/>
      <c r="K16" s="330" t="str">
        <f t="shared" ref="K16" si="3">LEFT(I16,4)&amp;RIGHT(I16,1)+1</f>
        <v>P2183</v>
      </c>
      <c r="L16" s="329"/>
      <c r="M16" s="330" t="str">
        <f t="shared" ref="M16" si="4">LEFT(K16,4)&amp;RIGHT(K16,1)+1</f>
        <v>P2184</v>
      </c>
      <c r="N16" s="329"/>
      <c r="O16" s="330" t="str">
        <f t="shared" ref="O16" si="5">LEFT(M16,4)&amp;RIGHT(M16,1)+5</f>
        <v>P2189</v>
      </c>
      <c r="P16" s="329"/>
    </row>
    <row r="17" spans="1:16" ht="30" customHeight="1" thickBot="1" x14ac:dyDescent="0.3">
      <c r="A17" s="426"/>
      <c r="B17" s="410" t="s">
        <v>536</v>
      </c>
      <c r="C17" s="411"/>
      <c r="D17" s="296" t="str">
        <f>IF(F17+H17-J17+L17-N17-P17=0,"","Fehler")</f>
        <v/>
      </c>
      <c r="E17" s="341" t="s">
        <v>453</v>
      </c>
      <c r="F17" s="119"/>
      <c r="G17" s="327" t="s">
        <v>454</v>
      </c>
      <c r="H17" s="119"/>
      <c r="I17" s="327" t="s">
        <v>455</v>
      </c>
      <c r="J17" s="119"/>
      <c r="K17" s="327" t="s">
        <v>456</v>
      </c>
      <c r="L17" s="119"/>
      <c r="M17" s="327" t="s">
        <v>457</v>
      </c>
      <c r="N17" s="119"/>
      <c r="O17" s="327" t="s">
        <v>458</v>
      </c>
      <c r="P17" s="119"/>
    </row>
    <row r="18" spans="1:16" ht="45" customHeight="1" thickBot="1" x14ac:dyDescent="0.3">
      <c r="A18" s="295"/>
      <c r="B18" s="331"/>
      <c r="C18" s="331"/>
      <c r="D18" s="131" t="s">
        <v>238</v>
      </c>
      <c r="E18" s="448" t="str">
        <f>IF(F16&gt;SUM(F9:F14),"Fehler: Darunter-Position größer als Summe Kapitalmarktpapiere (P2040 bis P2170)","")</f>
        <v/>
      </c>
      <c r="F18" s="449" t="str">
        <f>IF(H18&gt;H16,"Fehler","")</f>
        <v/>
      </c>
      <c r="G18" s="448" t="str">
        <f>IF(H16&gt;SUM(H9:H14),"Fehler: Darunter-Position größer als Summe Kapitalmarktpapiere (P2041 bis P2171)","")</f>
        <v/>
      </c>
      <c r="H18" s="449" t="str">
        <f t="shared" ref="H18" si="6">IF(J18&gt;J16,"Fehler","")</f>
        <v/>
      </c>
      <c r="I18" s="448" t="str">
        <f>IF(J16&gt;SUM(J9:J14),"Fehler: Darunter-Position größer als Summe Kapitalmarktpapiere (P2042 bis P2172)","")</f>
        <v/>
      </c>
      <c r="J18" s="449" t="str">
        <f t="shared" ref="J18" si="7">IF(L18&gt;L16,"Fehler","")</f>
        <v/>
      </c>
      <c r="K18" s="448" t="str">
        <f>IF(L16&gt;SUM(L9:L14),"Fehler: Darunter-Position größer als Summe Kapitalmarktpapiere (P2043 bis P2173)","")</f>
        <v/>
      </c>
      <c r="L18" s="449" t="str">
        <f t="shared" ref="L18" si="8">IF(N18&gt;N16,"Fehler","")</f>
        <v/>
      </c>
      <c r="M18" s="448" t="str">
        <f>IF(N16&gt;SUM(N9:N14),"Fehler: Darunter-Position größer als Summe Kapitalmarktpapiere (P2044 bis P2174)","")</f>
        <v/>
      </c>
      <c r="N18" s="449" t="str">
        <f t="shared" ref="N18" si="9">IF(P18&gt;P16,"Fehler","")</f>
        <v/>
      </c>
      <c r="O18" s="448" t="str">
        <f>IF(P16&gt;SUM(P9:P14),"Fehler: Darunter-Position größer als Summe Kapitalmarktpapiere (P2049 bis P2179)","")</f>
        <v/>
      </c>
      <c r="P18" s="449" t="str">
        <f t="shared" ref="P18" si="10">IF(R18&gt;R16,"Fehler","")</f>
        <v/>
      </c>
    </row>
    <row r="19" spans="1:16" ht="45" customHeight="1" thickBot="1" x14ac:dyDescent="0.3">
      <c r="A19" s="331"/>
      <c r="B19" s="331"/>
      <c r="C19" s="331"/>
      <c r="D19" s="131" t="s">
        <v>238</v>
      </c>
      <c r="E19" s="448" t="str">
        <f>IF(F17&gt;F15,"Fehler: Darunter-Position größer als Summe Wertpapiere (P2990)","")</f>
        <v/>
      </c>
      <c r="F19" s="449" t="str">
        <f>IF(H19&gt;H17,"Fehler","")</f>
        <v/>
      </c>
      <c r="G19" s="448" t="str">
        <f>IF(H17&gt;H15,"Fehler: Darunter-Position größer als Summe Wertpapiere (P2991)","")</f>
        <v/>
      </c>
      <c r="H19" s="449" t="str">
        <f>IF(J19&gt;J17,"Fehler","")</f>
        <v/>
      </c>
      <c r="I19" s="448" t="str">
        <f>IF(J17&gt;J15,"Fehler: Darunter-Position größer als Summe Wertpapiere (P2992)","")</f>
        <v/>
      </c>
      <c r="J19" s="449" t="str">
        <f>IF(L19&gt;L17,"Fehler","")</f>
        <v/>
      </c>
      <c r="K19" s="448" t="str">
        <f>IF(L17&gt;L15,"Fehler: Darunter-Position größer als Summe Wertpapiere (P2993)","")</f>
        <v/>
      </c>
      <c r="L19" s="449" t="str">
        <f>IF(N19&gt;N17,"Fehler","")</f>
        <v/>
      </c>
      <c r="M19" s="448" t="str">
        <f>IF(N17&gt;N15,"Fehler: Darunter-Position größer als Summe Wertpapiere (P2994)","")</f>
        <v/>
      </c>
      <c r="N19" s="449" t="str">
        <f>IF(P19&gt;P17,"Fehler","")</f>
        <v/>
      </c>
      <c r="O19" s="448" t="str">
        <f>IF(P17&gt;P15,"Fehler: Darunter-Position größer als Summe Wertpapiere (P2999)","")</f>
        <v/>
      </c>
      <c r="P19" s="449" t="str">
        <f>IF(R19&gt;R17,"Fehler","")</f>
        <v/>
      </c>
    </row>
    <row r="31" spans="1:16" x14ac:dyDescent="0.25">
      <c r="F31" s="8"/>
      <c r="H31" s="8"/>
      <c r="J31" s="8"/>
      <c r="L31" s="8"/>
      <c r="N31" s="8"/>
      <c r="P31" s="8"/>
    </row>
  </sheetData>
  <sheetProtection sheet="1" selectLockedCells="1"/>
  <mergeCells count="38">
    <mergeCell ref="O18:P18"/>
    <mergeCell ref="E18:F18"/>
    <mergeCell ref="G18:H18"/>
    <mergeCell ref="I18:J18"/>
    <mergeCell ref="K18:L18"/>
    <mergeCell ref="M18:N18"/>
    <mergeCell ref="O19:P19"/>
    <mergeCell ref="E19:F19"/>
    <mergeCell ref="G19:H19"/>
    <mergeCell ref="I19:J19"/>
    <mergeCell ref="K19:L19"/>
    <mergeCell ref="M19:N19"/>
    <mergeCell ref="A5:C5"/>
    <mergeCell ref="D2:D4"/>
    <mergeCell ref="E5:P5"/>
    <mergeCell ref="O2:O4"/>
    <mergeCell ref="P2:P4"/>
    <mergeCell ref="M2:M4"/>
    <mergeCell ref="E2:E4"/>
    <mergeCell ref="J2:J4"/>
    <mergeCell ref="N2:N4"/>
    <mergeCell ref="L2:L4"/>
    <mergeCell ref="K2:K4"/>
    <mergeCell ref="I2:I4"/>
    <mergeCell ref="G2:G4"/>
    <mergeCell ref="A2:C4"/>
    <mergeCell ref="H2:H4"/>
    <mergeCell ref="F2:F4"/>
    <mergeCell ref="B17:C17"/>
    <mergeCell ref="A11:A14"/>
    <mergeCell ref="B11:B12"/>
    <mergeCell ref="B13:B14"/>
    <mergeCell ref="A6:A7"/>
    <mergeCell ref="A9:A10"/>
    <mergeCell ref="B9:B10"/>
    <mergeCell ref="A8:C8"/>
    <mergeCell ref="B16:C16"/>
    <mergeCell ref="A16:A17"/>
  </mergeCells>
  <phoneticPr fontId="2" type="noConversion"/>
  <conditionalFormatting sqref="D20:D1048576 D1:D15 D17">
    <cfRule type="cellIs" dxfId="193" priority="61" stopIfTrue="1" operator="equal">
      <formula>"richtig"</formula>
    </cfRule>
    <cfRule type="cellIs" dxfId="192" priority="62" stopIfTrue="1" operator="equal">
      <formula>"Fehler"</formula>
    </cfRule>
    <cfRule type="cellIs" dxfId="191" priority="63" stopIfTrue="1" operator="equal">
      <formula>"x"</formula>
    </cfRule>
  </conditionalFormatting>
  <conditionalFormatting sqref="D6:D14">
    <cfRule type="containsText" dxfId="190" priority="59" operator="containsText" text="Fehler">
      <formula>NOT(ISERROR(SEARCH("Fehler",D6)))</formula>
    </cfRule>
    <cfRule type="cellIs" dxfId="189" priority="60" operator="equal">
      <formula>"Fehler"</formula>
    </cfRule>
  </conditionalFormatting>
  <conditionalFormatting sqref="D17">
    <cfRule type="containsText" dxfId="188" priority="57" operator="containsText" text="Fehler">
      <formula>NOT(ISERROR(SEARCH("Fehler",D17)))</formula>
    </cfRule>
    <cfRule type="cellIs" dxfId="187" priority="58" operator="equal">
      <formula>"Fehler"</formula>
    </cfRule>
  </conditionalFormatting>
  <conditionalFormatting sqref="D17">
    <cfRule type="containsText" dxfId="186" priority="55" operator="containsText" text="Fehler">
      <formula>NOT(ISERROR(SEARCH("Fehler",D17)))</formula>
    </cfRule>
    <cfRule type="cellIs" dxfId="185" priority="56" operator="equal">
      <formula>"Fehler"</formula>
    </cfRule>
  </conditionalFormatting>
  <conditionalFormatting sqref="D19:E19">
    <cfRule type="cellIs" dxfId="184" priority="52" stopIfTrue="1" operator="equal">
      <formula>"richtig"</formula>
    </cfRule>
    <cfRule type="cellIs" dxfId="183" priority="53" stopIfTrue="1" operator="equal">
      <formula>"Fehler"</formula>
    </cfRule>
    <cfRule type="cellIs" dxfId="182" priority="54" stopIfTrue="1" operator="equal">
      <formula>"x"</formula>
    </cfRule>
  </conditionalFormatting>
  <conditionalFormatting sqref="D19:E19">
    <cfRule type="containsText" dxfId="181" priority="50" operator="containsText" text="Fehler">
      <formula>NOT(ISERROR(SEARCH("Fehler",D19)))</formula>
    </cfRule>
    <cfRule type="cellIs" dxfId="180" priority="51" operator="equal">
      <formula>"Fehler"</formula>
    </cfRule>
  </conditionalFormatting>
  <conditionalFormatting sqref="G19 I19 K19 M19 O19">
    <cfRule type="cellIs" dxfId="179" priority="47" stopIfTrue="1" operator="equal">
      <formula>"richtig"</formula>
    </cfRule>
    <cfRule type="cellIs" dxfId="178" priority="48" stopIfTrue="1" operator="equal">
      <formula>"Fehler"</formula>
    </cfRule>
    <cfRule type="cellIs" dxfId="177" priority="49" stopIfTrue="1" operator="equal">
      <formula>"x"</formula>
    </cfRule>
  </conditionalFormatting>
  <conditionalFormatting sqref="G19 I19 K19 M19 O19">
    <cfRule type="containsText" dxfId="176" priority="45" operator="containsText" text="Fehler">
      <formula>NOT(ISERROR(SEARCH("Fehler",G19)))</formula>
    </cfRule>
    <cfRule type="cellIs" dxfId="175" priority="46" operator="equal">
      <formula>"Fehler"</formula>
    </cfRule>
  </conditionalFormatting>
  <conditionalFormatting sqref="D16">
    <cfRule type="cellIs" dxfId="174" priority="11" stopIfTrue="1" operator="equal">
      <formula>"richtig"</formula>
    </cfRule>
    <cfRule type="cellIs" dxfId="173" priority="12" stopIfTrue="1" operator="equal">
      <formula>"Fehler"</formula>
    </cfRule>
    <cfRule type="cellIs" dxfId="172" priority="13" stopIfTrue="1" operator="equal">
      <formula>"x"</formula>
    </cfRule>
  </conditionalFormatting>
  <conditionalFormatting sqref="D18:E18">
    <cfRule type="cellIs" dxfId="171" priority="8" stopIfTrue="1" operator="equal">
      <formula>"richtig"</formula>
    </cfRule>
    <cfRule type="cellIs" dxfId="170" priority="9" stopIfTrue="1" operator="equal">
      <formula>"Fehler"</formula>
    </cfRule>
    <cfRule type="cellIs" dxfId="169" priority="10" stopIfTrue="1" operator="equal">
      <formula>"x"</formula>
    </cfRule>
  </conditionalFormatting>
  <conditionalFormatting sqref="D18:E18">
    <cfRule type="containsText" dxfId="168" priority="6" operator="containsText" text="Fehler">
      <formula>NOT(ISERROR(SEARCH("Fehler",D18)))</formula>
    </cfRule>
    <cfRule type="cellIs" dxfId="167" priority="7" operator="equal">
      <formula>"Fehler"</formula>
    </cfRule>
  </conditionalFormatting>
  <conditionalFormatting sqref="G18 I18 K18 M18 O18">
    <cfRule type="cellIs" dxfId="166" priority="3" stopIfTrue="1" operator="equal">
      <formula>"richtig"</formula>
    </cfRule>
    <cfRule type="cellIs" dxfId="165" priority="4" stopIfTrue="1" operator="equal">
      <formula>"Fehler"</formula>
    </cfRule>
    <cfRule type="cellIs" dxfId="164" priority="5" stopIfTrue="1" operator="equal">
      <formula>"x"</formula>
    </cfRule>
  </conditionalFormatting>
  <conditionalFormatting sqref="G18 I18 K18 M18 O18">
    <cfRule type="containsText" dxfId="163" priority="1" operator="containsText" text="Fehler">
      <formula>NOT(ISERROR(SEARCH("Fehler",G18)))</formula>
    </cfRule>
    <cfRule type="cellIs" dxfId="162" priority="2" operator="equal">
      <formula>"Fehler"</formula>
    </cfRule>
  </conditionalFormatting>
  <dataValidations count="2">
    <dataValidation type="whole" operator="greaterThanOrEqual" allowBlank="1" showInputMessage="1" showErrorMessage="1" errorTitle="Zahlenformat" error="Bitte den Stand in vollen Euro eingeben, negative Werte  sind nicht zulässig!" sqref="J8 N15 L8 L15 H8 J15 N8 H15 P8 F16:F17 F20:F65538 F8 P15 F1:F4" xr:uid="{00000000-0002-0000-0200-000000000000}">
      <formula1>0</formula1>
    </dataValidation>
    <dataValidation type="whole" operator="greaterThanOrEqual" allowBlank="1" showInputMessage="1" showErrorMessage="1" errorTitle="Zahlenformat" error="Bitte in vollen Euro eingeben!_x000a_Negative Werte sind nicht zulässig." sqref="L6:L7 H6:H7 N6:N7 P6:P7 J6:J7 F6:F7 P9:P14 N9:N14 L9:L14 H9:H14 J9:J14 F9:F14 N16 P16 F16 H16 J16 L16" xr:uid="{00000000-0002-0000-0200-000001000000}">
      <formula1>0</formula1>
    </dataValidation>
  </dataValidations>
  <pageMargins left="0.78740157480314965" right="0.78740157480314965" top="0.39370078740157483" bottom="0.19685039370078741" header="0.11811023622047245" footer="0"/>
  <pageSetup paperSize="9" scale="68" fitToHeight="0" orientation="landscape"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Q41"/>
  <sheetViews>
    <sheetView topLeftCell="C1" zoomScaleNormal="100" workbookViewId="0">
      <selection activeCell="Q5" sqref="Q5"/>
    </sheetView>
  </sheetViews>
  <sheetFormatPr baseColWidth="10" defaultColWidth="11.44140625" defaultRowHeight="13.2" x14ac:dyDescent="0.25"/>
  <cols>
    <col min="1" max="1" width="10.77734375" style="7" customWidth="1"/>
    <col min="2" max="2" width="20.77734375" style="7" customWidth="1"/>
    <col min="3" max="3" width="22.77734375" style="7" customWidth="1"/>
    <col min="4" max="4" width="14.77734375" style="7" customWidth="1"/>
    <col min="5" max="5" width="8.77734375" style="7" customWidth="1"/>
    <col min="6" max="6" width="7.77734375" style="7" customWidth="1"/>
    <col min="7" max="7" width="15.77734375" style="7" customWidth="1"/>
    <col min="8" max="8" width="7.77734375" style="7" customWidth="1"/>
    <col min="9" max="9" width="15.77734375" style="7" customWidth="1"/>
    <col min="10" max="10" width="7.77734375" style="7" customWidth="1"/>
    <col min="11" max="11" width="15.77734375" style="7" customWidth="1"/>
    <col min="12" max="12" width="7.77734375" style="7" customWidth="1"/>
    <col min="13" max="13" width="16.77734375" style="7" customWidth="1"/>
    <col min="14" max="14" width="7.77734375" style="7" customWidth="1"/>
    <col min="15" max="15" width="16.77734375" style="7" customWidth="1"/>
    <col min="16" max="16" width="7.77734375" style="7" customWidth="1"/>
    <col min="17" max="17" width="15.77734375" style="7" customWidth="1"/>
    <col min="18" max="16384" width="11.44140625" style="7"/>
  </cols>
  <sheetData>
    <row r="1" spans="1:17" s="21" customFormat="1" ht="30" customHeight="1" thickBot="1" x14ac:dyDescent="0.3">
      <c r="A1" s="71" t="str">
        <f>"Berichtsstellennummer: "&amp;Allgemeines!E24</f>
        <v xml:space="preserve">Berichtsstellennummer: </v>
      </c>
      <c r="C1" s="72"/>
      <c r="G1" s="75"/>
      <c r="Q1" s="75"/>
    </row>
    <row r="2" spans="1:17" ht="19.95" customHeight="1" x14ac:dyDescent="0.25">
      <c r="A2" s="442" t="s">
        <v>271</v>
      </c>
      <c r="B2" s="443"/>
      <c r="C2" s="443"/>
      <c r="D2" s="483"/>
      <c r="E2" s="428" t="s">
        <v>255</v>
      </c>
      <c r="F2" s="488" t="s">
        <v>0</v>
      </c>
      <c r="G2" s="436" t="str">
        <f>"Stand am 31.12."&amp;(RIGHT(Allgemeines!$E$21,4)-1)&amp;"
in vollen Euro"</f>
        <v>Stand am 31.12.2022
in vollen Euro</v>
      </c>
      <c r="H2" s="433" t="s">
        <v>0</v>
      </c>
      <c r="I2" s="436" t="str">
        <f>"Aufnahmen
vom 01.01. bis "&amp;RIGHT(Allgemeines!E21,10)&amp;"
in vollen Euro"</f>
        <v>Aufnahmen
vom 01.01. bis 31.12.2023
in vollen Euro</v>
      </c>
      <c r="J2" s="433" t="s">
        <v>0</v>
      </c>
      <c r="K2" s="436" t="str">
        <f>"Tilgungen
vom 01.01. bis "&amp;RIGHT(Allgemeines!E21,10)&amp;"
in vollen Euro"</f>
        <v>Tilgungen
vom 01.01. bis 31.12.2023
in vollen Euro</v>
      </c>
      <c r="L2" s="433" t="s">
        <v>0</v>
      </c>
      <c r="M2" s="436" t="str">
        <f>"Sonstige Zugänge
vom 01.01. bis "&amp;RIGHT(Allgemeines!E21,10)&amp;"
in vollen Euro"</f>
        <v>Sonstige Zugänge
vom 01.01. bis 31.12.2023
in vollen Euro</v>
      </c>
      <c r="N2" s="433" t="s">
        <v>0</v>
      </c>
      <c r="O2" s="436" t="str">
        <f>"Sonstige Abgänge
vom 01.01. bis "&amp;RIGHT(Allgemeines!E21,10)&amp;"
in vollen Euro"</f>
        <v>Sonstige Abgänge
vom 01.01. bis 31.12.2023
in vollen Euro</v>
      </c>
      <c r="P2" s="433" t="s">
        <v>0</v>
      </c>
      <c r="Q2" s="436" t="str">
        <f>"Stand am "&amp;Allgemeines!$E$21&amp;
" in vollen Euro"</f>
        <v>Stand am 31.12.2023 in vollen Euro</v>
      </c>
    </row>
    <row r="3" spans="1:17" ht="19.95" customHeight="1" x14ac:dyDescent="0.25">
      <c r="A3" s="444"/>
      <c r="B3" s="445"/>
      <c r="C3" s="445"/>
      <c r="D3" s="484"/>
      <c r="E3" s="429"/>
      <c r="F3" s="489"/>
      <c r="G3" s="486"/>
      <c r="H3" s="434"/>
      <c r="I3" s="437"/>
      <c r="J3" s="434"/>
      <c r="K3" s="437"/>
      <c r="L3" s="434"/>
      <c r="M3" s="437"/>
      <c r="N3" s="434"/>
      <c r="O3" s="437"/>
      <c r="P3" s="434"/>
      <c r="Q3" s="437"/>
    </row>
    <row r="4" spans="1:17" ht="19.95" customHeight="1" x14ac:dyDescent="0.25">
      <c r="A4" s="446"/>
      <c r="B4" s="447"/>
      <c r="C4" s="447"/>
      <c r="D4" s="485"/>
      <c r="E4" s="430"/>
      <c r="F4" s="490"/>
      <c r="G4" s="487"/>
      <c r="H4" s="435"/>
      <c r="I4" s="438"/>
      <c r="J4" s="435"/>
      <c r="K4" s="438"/>
      <c r="L4" s="435"/>
      <c r="M4" s="438"/>
      <c r="N4" s="435"/>
      <c r="O4" s="438"/>
      <c r="P4" s="435"/>
      <c r="Q4" s="438"/>
    </row>
    <row r="5" spans="1:17" ht="15" customHeight="1" x14ac:dyDescent="0.25">
      <c r="A5" s="491" t="s">
        <v>268</v>
      </c>
      <c r="B5" s="493" t="s">
        <v>212</v>
      </c>
      <c r="C5" s="496" t="s">
        <v>54</v>
      </c>
      <c r="D5" s="497"/>
      <c r="E5" s="77" t="str">
        <f>IF(G5+I5-K5+M5-O5-Q5=0,"","Fehler")</f>
        <v/>
      </c>
      <c r="F5" s="253" t="s">
        <v>55</v>
      </c>
      <c r="G5" s="254"/>
      <c r="H5" s="255" t="s">
        <v>92</v>
      </c>
      <c r="I5" s="256"/>
      <c r="J5" s="255" t="s">
        <v>129</v>
      </c>
      <c r="K5" s="256"/>
      <c r="L5" s="255" t="str">
        <f>LEFT(J5,4)&amp;RIGHT(J5,1)+1</f>
        <v>P3003</v>
      </c>
      <c r="M5" s="254"/>
      <c r="N5" s="255" t="str">
        <f>LEFT(L5,4)&amp;RIGHT(L5,1)+1</f>
        <v>P3004</v>
      </c>
      <c r="O5" s="254"/>
      <c r="P5" s="255" t="s">
        <v>166</v>
      </c>
      <c r="Q5" s="254"/>
    </row>
    <row r="6" spans="1:17" ht="15" customHeight="1" x14ac:dyDescent="0.25">
      <c r="A6" s="468"/>
      <c r="B6" s="494"/>
      <c r="C6" s="450" t="s">
        <v>236</v>
      </c>
      <c r="D6" s="451"/>
      <c r="E6" s="230" t="str">
        <f t="shared" ref="E6:E40" si="0">IF(G6+I6-K6+M6-O6-Q6=0,"","Fehler")</f>
        <v/>
      </c>
      <c r="F6" s="231" t="s">
        <v>56</v>
      </c>
      <c r="G6" s="232"/>
      <c r="H6" s="233" t="s">
        <v>93</v>
      </c>
      <c r="I6" s="234"/>
      <c r="J6" s="233" t="s">
        <v>130</v>
      </c>
      <c r="K6" s="234"/>
      <c r="L6" s="233" t="str">
        <f t="shared" ref="L6:L40" si="1">LEFT(J6,4)&amp;RIGHT(J6,1)+1</f>
        <v>P3013</v>
      </c>
      <c r="M6" s="232"/>
      <c r="N6" s="233" t="str">
        <f t="shared" ref="N6:N41" si="2">LEFT(L6,4)&amp;RIGHT(L6,1)+1</f>
        <v>P3014</v>
      </c>
      <c r="O6" s="232"/>
      <c r="P6" s="233" t="s">
        <v>167</v>
      </c>
      <c r="Q6" s="232"/>
    </row>
    <row r="7" spans="1:17" ht="15" customHeight="1" x14ac:dyDescent="0.25">
      <c r="A7" s="468"/>
      <c r="B7" s="495"/>
      <c r="C7" s="478" t="s">
        <v>266</v>
      </c>
      <c r="D7" s="479"/>
      <c r="E7" s="79" t="str">
        <f t="shared" si="0"/>
        <v/>
      </c>
      <c r="F7" s="226" t="s">
        <v>57</v>
      </c>
      <c r="G7" s="227"/>
      <c r="H7" s="228" t="s">
        <v>94</v>
      </c>
      <c r="I7" s="229"/>
      <c r="J7" s="228" t="s">
        <v>131</v>
      </c>
      <c r="K7" s="229"/>
      <c r="L7" s="228" t="str">
        <f t="shared" si="1"/>
        <v>P3023</v>
      </c>
      <c r="M7" s="227"/>
      <c r="N7" s="228" t="str">
        <f t="shared" si="2"/>
        <v>P3024</v>
      </c>
      <c r="O7" s="227"/>
      <c r="P7" s="228" t="s">
        <v>168</v>
      </c>
      <c r="Q7" s="227"/>
    </row>
    <row r="8" spans="1:17" ht="15" customHeight="1" x14ac:dyDescent="0.25">
      <c r="A8" s="468"/>
      <c r="B8" s="493" t="s">
        <v>1</v>
      </c>
      <c r="C8" s="470" t="s">
        <v>54</v>
      </c>
      <c r="D8" s="471"/>
      <c r="E8" s="77" t="str">
        <f t="shared" si="0"/>
        <v/>
      </c>
      <c r="F8" s="59" t="s">
        <v>58</v>
      </c>
      <c r="G8" s="54"/>
      <c r="H8" s="53" t="s">
        <v>95</v>
      </c>
      <c r="I8" s="55"/>
      <c r="J8" s="53" t="s">
        <v>132</v>
      </c>
      <c r="K8" s="55"/>
      <c r="L8" s="53" t="str">
        <f t="shared" si="1"/>
        <v>P3033</v>
      </c>
      <c r="M8" s="54"/>
      <c r="N8" s="53" t="str">
        <f t="shared" si="2"/>
        <v>P3034</v>
      </c>
      <c r="O8" s="54"/>
      <c r="P8" s="53" t="s">
        <v>169</v>
      </c>
      <c r="Q8" s="54"/>
    </row>
    <row r="9" spans="1:17" ht="15" customHeight="1" x14ac:dyDescent="0.25">
      <c r="A9" s="468"/>
      <c r="B9" s="494"/>
      <c r="C9" s="450" t="s">
        <v>236</v>
      </c>
      <c r="D9" s="451"/>
      <c r="E9" s="78" t="str">
        <f t="shared" si="0"/>
        <v/>
      </c>
      <c r="F9" s="57" t="s">
        <v>59</v>
      </c>
      <c r="G9" s="51"/>
      <c r="H9" s="50" t="s">
        <v>96</v>
      </c>
      <c r="I9" s="52"/>
      <c r="J9" s="50" t="s">
        <v>133</v>
      </c>
      <c r="K9" s="52"/>
      <c r="L9" s="50" t="str">
        <f t="shared" si="1"/>
        <v>P3043</v>
      </c>
      <c r="M9" s="51"/>
      <c r="N9" s="50" t="str">
        <f t="shared" si="2"/>
        <v>P3044</v>
      </c>
      <c r="O9" s="51"/>
      <c r="P9" s="50" t="s">
        <v>170</v>
      </c>
      <c r="Q9" s="51"/>
    </row>
    <row r="10" spans="1:17" ht="15" customHeight="1" x14ac:dyDescent="0.25">
      <c r="A10" s="468"/>
      <c r="B10" s="495"/>
      <c r="C10" s="466" t="s">
        <v>233</v>
      </c>
      <c r="D10" s="467"/>
      <c r="E10" s="79" t="str">
        <f t="shared" si="0"/>
        <v/>
      </c>
      <c r="F10" s="58" t="s">
        <v>60</v>
      </c>
      <c r="G10" s="66"/>
      <c r="H10" s="56" t="s">
        <v>97</v>
      </c>
      <c r="I10" s="67"/>
      <c r="J10" s="56" t="s">
        <v>134</v>
      </c>
      <c r="K10" s="67"/>
      <c r="L10" s="56" t="str">
        <f t="shared" si="1"/>
        <v>P3053</v>
      </c>
      <c r="M10" s="66"/>
      <c r="N10" s="56" t="str">
        <f t="shared" si="2"/>
        <v>P3054</v>
      </c>
      <c r="O10" s="66"/>
      <c r="P10" s="56" t="s">
        <v>171</v>
      </c>
      <c r="Q10" s="66"/>
    </row>
    <row r="11" spans="1:17" ht="15" customHeight="1" x14ac:dyDescent="0.25">
      <c r="A11" s="468"/>
      <c r="B11" s="474" t="s">
        <v>545</v>
      </c>
      <c r="C11" s="470" t="s">
        <v>54</v>
      </c>
      <c r="D11" s="471"/>
      <c r="E11" s="77" t="str">
        <f t="shared" si="0"/>
        <v/>
      </c>
      <c r="F11" s="59" t="s">
        <v>61</v>
      </c>
      <c r="G11" s="54"/>
      <c r="H11" s="53" t="s">
        <v>98</v>
      </c>
      <c r="I11" s="55"/>
      <c r="J11" s="53" t="s">
        <v>135</v>
      </c>
      <c r="K11" s="55"/>
      <c r="L11" s="53" t="str">
        <f t="shared" si="1"/>
        <v>P3063</v>
      </c>
      <c r="M11" s="54"/>
      <c r="N11" s="53" t="str">
        <f t="shared" si="2"/>
        <v>P3064</v>
      </c>
      <c r="O11" s="54"/>
      <c r="P11" s="53" t="s">
        <v>172</v>
      </c>
      <c r="Q11" s="54"/>
    </row>
    <row r="12" spans="1:17" ht="15" customHeight="1" x14ac:dyDescent="0.25">
      <c r="A12" s="468"/>
      <c r="B12" s="475"/>
      <c r="C12" s="450" t="s">
        <v>236</v>
      </c>
      <c r="D12" s="451"/>
      <c r="E12" s="78" t="str">
        <f t="shared" si="0"/>
        <v/>
      </c>
      <c r="F12" s="57" t="s">
        <v>62</v>
      </c>
      <c r="G12" s="51"/>
      <c r="H12" s="50" t="s">
        <v>99</v>
      </c>
      <c r="I12" s="52"/>
      <c r="J12" s="50" t="s">
        <v>136</v>
      </c>
      <c r="K12" s="52"/>
      <c r="L12" s="50" t="str">
        <f t="shared" si="1"/>
        <v>P3073</v>
      </c>
      <c r="M12" s="51"/>
      <c r="N12" s="50" t="str">
        <f t="shared" si="2"/>
        <v>P3074</v>
      </c>
      <c r="O12" s="51"/>
      <c r="P12" s="50" t="s">
        <v>173</v>
      </c>
      <c r="Q12" s="51"/>
    </row>
    <row r="13" spans="1:17" ht="15" customHeight="1" x14ac:dyDescent="0.25">
      <c r="A13" s="468"/>
      <c r="B13" s="476"/>
      <c r="C13" s="466" t="s">
        <v>266</v>
      </c>
      <c r="D13" s="467"/>
      <c r="E13" s="79" t="str">
        <f t="shared" si="0"/>
        <v/>
      </c>
      <c r="F13" s="58" t="s">
        <v>63</v>
      </c>
      <c r="G13" s="66"/>
      <c r="H13" s="56" t="s">
        <v>100</v>
      </c>
      <c r="I13" s="67"/>
      <c r="J13" s="56" t="s">
        <v>137</v>
      </c>
      <c r="K13" s="67"/>
      <c r="L13" s="56" t="str">
        <f t="shared" si="1"/>
        <v>P3083</v>
      </c>
      <c r="M13" s="66"/>
      <c r="N13" s="56" t="str">
        <f t="shared" si="2"/>
        <v>P3084</v>
      </c>
      <c r="O13" s="66"/>
      <c r="P13" s="56" t="s">
        <v>174</v>
      </c>
      <c r="Q13" s="66"/>
    </row>
    <row r="14" spans="1:17" ht="15" customHeight="1" x14ac:dyDescent="0.25">
      <c r="A14" s="468"/>
      <c r="B14" s="477" t="s">
        <v>3</v>
      </c>
      <c r="C14" s="470" t="s">
        <v>54</v>
      </c>
      <c r="D14" s="471"/>
      <c r="E14" s="77" t="str">
        <f t="shared" si="0"/>
        <v/>
      </c>
      <c r="F14" s="59" t="s">
        <v>64</v>
      </c>
      <c r="G14" s="54"/>
      <c r="H14" s="53" t="s">
        <v>101</v>
      </c>
      <c r="I14" s="55"/>
      <c r="J14" s="53" t="s">
        <v>138</v>
      </c>
      <c r="K14" s="55"/>
      <c r="L14" s="53" t="str">
        <f t="shared" si="1"/>
        <v>P3093</v>
      </c>
      <c r="M14" s="54"/>
      <c r="N14" s="53" t="str">
        <f t="shared" si="2"/>
        <v>P3094</v>
      </c>
      <c r="O14" s="54"/>
      <c r="P14" s="53" t="s">
        <v>175</v>
      </c>
      <c r="Q14" s="54"/>
    </row>
    <row r="15" spans="1:17" ht="15" customHeight="1" x14ac:dyDescent="0.25">
      <c r="A15" s="468"/>
      <c r="B15" s="475"/>
      <c r="C15" s="450" t="s">
        <v>236</v>
      </c>
      <c r="D15" s="451"/>
      <c r="E15" s="78" t="str">
        <f t="shared" si="0"/>
        <v/>
      </c>
      <c r="F15" s="57" t="s">
        <v>65</v>
      </c>
      <c r="G15" s="51"/>
      <c r="H15" s="50" t="s">
        <v>102</v>
      </c>
      <c r="I15" s="52"/>
      <c r="J15" s="50" t="s">
        <v>139</v>
      </c>
      <c r="K15" s="52"/>
      <c r="L15" s="50" t="str">
        <f t="shared" si="1"/>
        <v>P3103</v>
      </c>
      <c r="M15" s="51"/>
      <c r="N15" s="50" t="str">
        <f t="shared" si="2"/>
        <v>P3104</v>
      </c>
      <c r="O15" s="51"/>
      <c r="P15" s="50" t="s">
        <v>176</v>
      </c>
      <c r="Q15" s="51"/>
    </row>
    <row r="16" spans="1:17" ht="15" customHeight="1" x14ac:dyDescent="0.25">
      <c r="A16" s="468"/>
      <c r="B16" s="476"/>
      <c r="C16" s="466" t="s">
        <v>266</v>
      </c>
      <c r="D16" s="467"/>
      <c r="E16" s="79" t="str">
        <f t="shared" si="0"/>
        <v/>
      </c>
      <c r="F16" s="58" t="s">
        <v>66</v>
      </c>
      <c r="G16" s="66"/>
      <c r="H16" s="56" t="s">
        <v>103</v>
      </c>
      <c r="I16" s="67"/>
      <c r="J16" s="56" t="s">
        <v>140</v>
      </c>
      <c r="K16" s="67"/>
      <c r="L16" s="56" t="str">
        <f t="shared" si="1"/>
        <v>P3113</v>
      </c>
      <c r="M16" s="66"/>
      <c r="N16" s="56" t="str">
        <f t="shared" si="2"/>
        <v>P3114</v>
      </c>
      <c r="O16" s="66"/>
      <c r="P16" s="56" t="s">
        <v>177</v>
      </c>
      <c r="Q16" s="66"/>
    </row>
    <row r="17" spans="1:17" ht="15" customHeight="1" x14ac:dyDescent="0.25">
      <c r="A17" s="468"/>
      <c r="B17" s="474" t="s">
        <v>517</v>
      </c>
      <c r="C17" s="470" t="s">
        <v>54</v>
      </c>
      <c r="D17" s="471"/>
      <c r="E17" s="77" t="str">
        <f t="shared" si="0"/>
        <v/>
      </c>
      <c r="F17" s="59" t="s">
        <v>67</v>
      </c>
      <c r="G17" s="54"/>
      <c r="H17" s="53" t="s">
        <v>104</v>
      </c>
      <c r="I17" s="55"/>
      <c r="J17" s="53" t="s">
        <v>141</v>
      </c>
      <c r="K17" s="55"/>
      <c r="L17" s="53" t="str">
        <f t="shared" si="1"/>
        <v>P3123</v>
      </c>
      <c r="M17" s="54"/>
      <c r="N17" s="53" t="str">
        <f t="shared" si="2"/>
        <v>P3124</v>
      </c>
      <c r="O17" s="54"/>
      <c r="P17" s="53" t="s">
        <v>178</v>
      </c>
      <c r="Q17" s="54"/>
    </row>
    <row r="18" spans="1:17" ht="15" customHeight="1" x14ac:dyDescent="0.25">
      <c r="A18" s="468"/>
      <c r="B18" s="475"/>
      <c r="C18" s="450" t="s">
        <v>236</v>
      </c>
      <c r="D18" s="451"/>
      <c r="E18" s="78" t="str">
        <f t="shared" si="0"/>
        <v/>
      </c>
      <c r="F18" s="57" t="s">
        <v>68</v>
      </c>
      <c r="G18" s="51"/>
      <c r="H18" s="50" t="s">
        <v>105</v>
      </c>
      <c r="I18" s="52"/>
      <c r="J18" s="50" t="s">
        <v>142</v>
      </c>
      <c r="K18" s="52"/>
      <c r="L18" s="50" t="str">
        <f t="shared" si="1"/>
        <v>P3133</v>
      </c>
      <c r="M18" s="51"/>
      <c r="N18" s="50" t="str">
        <f t="shared" si="2"/>
        <v>P3134</v>
      </c>
      <c r="O18" s="51"/>
      <c r="P18" s="50" t="s">
        <v>179</v>
      </c>
      <c r="Q18" s="51"/>
    </row>
    <row r="19" spans="1:17" ht="15" customHeight="1" x14ac:dyDescent="0.25">
      <c r="A19" s="468"/>
      <c r="B19" s="476"/>
      <c r="C19" s="466" t="s">
        <v>266</v>
      </c>
      <c r="D19" s="467"/>
      <c r="E19" s="79" t="str">
        <f t="shared" si="0"/>
        <v/>
      </c>
      <c r="F19" s="58" t="s">
        <v>69</v>
      </c>
      <c r="G19" s="66"/>
      <c r="H19" s="56" t="s">
        <v>106</v>
      </c>
      <c r="I19" s="67"/>
      <c r="J19" s="56" t="s">
        <v>143</v>
      </c>
      <c r="K19" s="67"/>
      <c r="L19" s="56" t="str">
        <f t="shared" si="1"/>
        <v>P3143</v>
      </c>
      <c r="M19" s="66"/>
      <c r="N19" s="56" t="str">
        <f t="shared" si="2"/>
        <v>P3144</v>
      </c>
      <c r="O19" s="66"/>
      <c r="P19" s="56" t="s">
        <v>180</v>
      </c>
      <c r="Q19" s="66"/>
    </row>
    <row r="20" spans="1:17" ht="15" customHeight="1" x14ac:dyDescent="0.25">
      <c r="A20" s="468"/>
      <c r="B20" s="480" t="s">
        <v>459</v>
      </c>
      <c r="C20" s="470" t="s">
        <v>54</v>
      </c>
      <c r="D20" s="471"/>
      <c r="E20" s="77" t="str">
        <f t="shared" si="0"/>
        <v/>
      </c>
      <c r="F20" s="59" t="s">
        <v>70</v>
      </c>
      <c r="G20" s="54"/>
      <c r="H20" s="53" t="s">
        <v>107</v>
      </c>
      <c r="I20" s="55"/>
      <c r="J20" s="53" t="s">
        <v>144</v>
      </c>
      <c r="K20" s="55"/>
      <c r="L20" s="53" t="str">
        <f t="shared" si="1"/>
        <v>P3153</v>
      </c>
      <c r="M20" s="54"/>
      <c r="N20" s="53" t="str">
        <f t="shared" si="2"/>
        <v>P3154</v>
      </c>
      <c r="O20" s="54"/>
      <c r="P20" s="53" t="s">
        <v>181</v>
      </c>
      <c r="Q20" s="54"/>
    </row>
    <row r="21" spans="1:17" ht="15" customHeight="1" x14ac:dyDescent="0.25">
      <c r="A21" s="468"/>
      <c r="B21" s="481"/>
      <c r="C21" s="450" t="s">
        <v>236</v>
      </c>
      <c r="D21" s="451"/>
      <c r="E21" s="78" t="str">
        <f t="shared" si="0"/>
        <v/>
      </c>
      <c r="F21" s="57" t="s">
        <v>71</v>
      </c>
      <c r="G21" s="51"/>
      <c r="H21" s="50" t="s">
        <v>108</v>
      </c>
      <c r="I21" s="52"/>
      <c r="J21" s="50" t="s">
        <v>145</v>
      </c>
      <c r="K21" s="52"/>
      <c r="L21" s="50" t="str">
        <f t="shared" si="1"/>
        <v>P3163</v>
      </c>
      <c r="M21" s="51"/>
      <c r="N21" s="50" t="str">
        <f t="shared" si="2"/>
        <v>P3164</v>
      </c>
      <c r="O21" s="51"/>
      <c r="P21" s="50" t="s">
        <v>182</v>
      </c>
      <c r="Q21" s="51"/>
    </row>
    <row r="22" spans="1:17" ht="15" customHeight="1" x14ac:dyDescent="0.25">
      <c r="A22" s="468"/>
      <c r="B22" s="482"/>
      <c r="C22" s="466" t="s">
        <v>266</v>
      </c>
      <c r="D22" s="467"/>
      <c r="E22" s="79" t="str">
        <f t="shared" si="0"/>
        <v/>
      </c>
      <c r="F22" s="58" t="s">
        <v>72</v>
      </c>
      <c r="G22" s="66"/>
      <c r="H22" s="56" t="s">
        <v>109</v>
      </c>
      <c r="I22" s="67"/>
      <c r="J22" s="56" t="s">
        <v>146</v>
      </c>
      <c r="K22" s="67"/>
      <c r="L22" s="56" t="str">
        <f t="shared" si="1"/>
        <v>P3173</v>
      </c>
      <c r="M22" s="66"/>
      <c r="N22" s="56" t="str">
        <f t="shared" si="2"/>
        <v>P3174</v>
      </c>
      <c r="O22" s="66"/>
      <c r="P22" s="56" t="s">
        <v>183</v>
      </c>
      <c r="Q22" s="66"/>
    </row>
    <row r="23" spans="1:17" ht="15" customHeight="1" x14ac:dyDescent="0.25">
      <c r="A23" s="468"/>
      <c r="B23" s="474" t="s">
        <v>7</v>
      </c>
      <c r="C23" s="470" t="s">
        <v>54</v>
      </c>
      <c r="D23" s="471"/>
      <c r="E23" s="77" t="str">
        <f t="shared" si="0"/>
        <v/>
      </c>
      <c r="F23" s="59" t="s">
        <v>73</v>
      </c>
      <c r="G23" s="54"/>
      <c r="H23" s="53" t="s">
        <v>110</v>
      </c>
      <c r="I23" s="55"/>
      <c r="J23" s="53" t="s">
        <v>147</v>
      </c>
      <c r="K23" s="55"/>
      <c r="L23" s="53" t="str">
        <f t="shared" si="1"/>
        <v>P3183</v>
      </c>
      <c r="M23" s="54"/>
      <c r="N23" s="53" t="str">
        <f t="shared" si="2"/>
        <v>P3184</v>
      </c>
      <c r="O23" s="54"/>
      <c r="P23" s="53" t="s">
        <v>184</v>
      </c>
      <c r="Q23" s="54"/>
    </row>
    <row r="24" spans="1:17" ht="15" customHeight="1" x14ac:dyDescent="0.25">
      <c r="A24" s="468"/>
      <c r="B24" s="475"/>
      <c r="C24" s="450" t="s">
        <v>236</v>
      </c>
      <c r="D24" s="451"/>
      <c r="E24" s="78" t="str">
        <f t="shared" si="0"/>
        <v/>
      </c>
      <c r="F24" s="57" t="s">
        <v>74</v>
      </c>
      <c r="G24" s="51"/>
      <c r="H24" s="50" t="s">
        <v>111</v>
      </c>
      <c r="I24" s="52"/>
      <c r="J24" s="50" t="s">
        <v>148</v>
      </c>
      <c r="K24" s="52"/>
      <c r="L24" s="50" t="str">
        <f t="shared" si="1"/>
        <v>P3193</v>
      </c>
      <c r="M24" s="51"/>
      <c r="N24" s="50" t="str">
        <f t="shared" si="2"/>
        <v>P3194</v>
      </c>
      <c r="O24" s="51"/>
      <c r="P24" s="50" t="s">
        <v>185</v>
      </c>
      <c r="Q24" s="51"/>
    </row>
    <row r="25" spans="1:17" ht="15" customHeight="1" thickBot="1" x14ac:dyDescent="0.3">
      <c r="A25" s="492"/>
      <c r="B25" s="498"/>
      <c r="C25" s="472" t="s">
        <v>266</v>
      </c>
      <c r="D25" s="473"/>
      <c r="E25" s="257" t="str">
        <f t="shared" si="0"/>
        <v/>
      </c>
      <c r="F25" s="258" t="s">
        <v>75</v>
      </c>
      <c r="G25" s="259"/>
      <c r="H25" s="260" t="s">
        <v>112</v>
      </c>
      <c r="I25" s="261"/>
      <c r="J25" s="260" t="s">
        <v>149</v>
      </c>
      <c r="K25" s="261"/>
      <c r="L25" s="260" t="str">
        <f t="shared" si="1"/>
        <v>P3203</v>
      </c>
      <c r="M25" s="259"/>
      <c r="N25" s="260" t="str">
        <f t="shared" si="2"/>
        <v>P3204</v>
      </c>
      <c r="O25" s="259"/>
      <c r="P25" s="260" t="s">
        <v>186</v>
      </c>
      <c r="Q25" s="259"/>
    </row>
    <row r="26" spans="1:17" s="9" customFormat="1" ht="15" customHeight="1" x14ac:dyDescent="0.25">
      <c r="A26" s="468" t="s">
        <v>269</v>
      </c>
      <c r="B26" s="459" t="s">
        <v>4</v>
      </c>
      <c r="C26" s="453" t="s">
        <v>54</v>
      </c>
      <c r="D26" s="248" t="s">
        <v>5</v>
      </c>
      <c r="E26" s="79" t="str">
        <f t="shared" si="0"/>
        <v/>
      </c>
      <c r="F26" s="249" t="s">
        <v>76</v>
      </c>
      <c r="G26" s="250"/>
      <c r="H26" s="251" t="s">
        <v>113</v>
      </c>
      <c r="I26" s="252"/>
      <c r="J26" s="251" t="s">
        <v>150</v>
      </c>
      <c r="K26" s="252"/>
      <c r="L26" s="251" t="str">
        <f t="shared" si="1"/>
        <v>P3213</v>
      </c>
      <c r="M26" s="250"/>
      <c r="N26" s="251" t="str">
        <f t="shared" si="2"/>
        <v>P3214</v>
      </c>
      <c r="O26" s="250"/>
      <c r="P26" s="251" t="s">
        <v>187</v>
      </c>
      <c r="Q26" s="250"/>
    </row>
    <row r="27" spans="1:17" ht="15" customHeight="1" x14ac:dyDescent="0.25">
      <c r="A27" s="468"/>
      <c r="B27" s="459"/>
      <c r="C27" s="452"/>
      <c r="D27" s="241" t="s">
        <v>6</v>
      </c>
      <c r="E27" s="230" t="str">
        <f t="shared" si="0"/>
        <v/>
      </c>
      <c r="F27" s="231" t="s">
        <v>77</v>
      </c>
      <c r="G27" s="232"/>
      <c r="H27" s="233" t="s">
        <v>114</v>
      </c>
      <c r="I27" s="234"/>
      <c r="J27" s="233" t="s">
        <v>151</v>
      </c>
      <c r="K27" s="234"/>
      <c r="L27" s="233" t="str">
        <f t="shared" si="1"/>
        <v>P3223</v>
      </c>
      <c r="M27" s="232"/>
      <c r="N27" s="233" t="str">
        <f t="shared" si="2"/>
        <v>P3224</v>
      </c>
      <c r="O27" s="232"/>
      <c r="P27" s="233" t="s">
        <v>188</v>
      </c>
      <c r="Q27" s="232"/>
    </row>
    <row r="28" spans="1:17" ht="15" customHeight="1" x14ac:dyDescent="0.25">
      <c r="A28" s="468"/>
      <c r="B28" s="459"/>
      <c r="C28" s="452" t="s">
        <v>236</v>
      </c>
      <c r="D28" s="241" t="s">
        <v>5</v>
      </c>
      <c r="E28" s="230" t="str">
        <f t="shared" si="0"/>
        <v/>
      </c>
      <c r="F28" s="231" t="s">
        <v>78</v>
      </c>
      <c r="G28" s="232"/>
      <c r="H28" s="233" t="s">
        <v>115</v>
      </c>
      <c r="I28" s="234"/>
      <c r="J28" s="233" t="s">
        <v>152</v>
      </c>
      <c r="K28" s="234"/>
      <c r="L28" s="233" t="str">
        <f t="shared" si="1"/>
        <v>P3233</v>
      </c>
      <c r="M28" s="232"/>
      <c r="N28" s="233" t="str">
        <f t="shared" si="2"/>
        <v>P3234</v>
      </c>
      <c r="O28" s="232"/>
      <c r="P28" s="233" t="s">
        <v>189</v>
      </c>
      <c r="Q28" s="232"/>
    </row>
    <row r="29" spans="1:17" ht="15" customHeight="1" x14ac:dyDescent="0.25">
      <c r="A29" s="468"/>
      <c r="B29" s="459"/>
      <c r="C29" s="452"/>
      <c r="D29" s="241" t="s">
        <v>6</v>
      </c>
      <c r="E29" s="230" t="str">
        <f t="shared" si="0"/>
        <v/>
      </c>
      <c r="F29" s="231" t="s">
        <v>79</v>
      </c>
      <c r="G29" s="232"/>
      <c r="H29" s="233" t="s">
        <v>116</v>
      </c>
      <c r="I29" s="234"/>
      <c r="J29" s="233" t="s">
        <v>153</v>
      </c>
      <c r="K29" s="234"/>
      <c r="L29" s="233" t="str">
        <f t="shared" si="1"/>
        <v>P3243</v>
      </c>
      <c r="M29" s="232"/>
      <c r="N29" s="233" t="str">
        <f t="shared" si="2"/>
        <v>P3244</v>
      </c>
      <c r="O29" s="232"/>
      <c r="P29" s="233" t="s">
        <v>190</v>
      </c>
      <c r="Q29" s="232"/>
    </row>
    <row r="30" spans="1:17" ht="15" customHeight="1" x14ac:dyDescent="0.25">
      <c r="A30" s="468"/>
      <c r="B30" s="459"/>
      <c r="C30" s="452" t="s">
        <v>266</v>
      </c>
      <c r="D30" s="241" t="s">
        <v>5</v>
      </c>
      <c r="E30" s="230" t="str">
        <f t="shared" si="0"/>
        <v/>
      </c>
      <c r="F30" s="231" t="s">
        <v>80</v>
      </c>
      <c r="G30" s="232"/>
      <c r="H30" s="233" t="s">
        <v>117</v>
      </c>
      <c r="I30" s="234"/>
      <c r="J30" s="233" t="s">
        <v>154</v>
      </c>
      <c r="K30" s="234"/>
      <c r="L30" s="233" t="str">
        <f t="shared" si="1"/>
        <v>P3253</v>
      </c>
      <c r="M30" s="232"/>
      <c r="N30" s="233" t="str">
        <f t="shared" si="2"/>
        <v>P3254</v>
      </c>
      <c r="O30" s="232"/>
      <c r="P30" s="233" t="s">
        <v>191</v>
      </c>
      <c r="Q30" s="232"/>
    </row>
    <row r="31" spans="1:17" ht="15" customHeight="1" x14ac:dyDescent="0.25">
      <c r="A31" s="468"/>
      <c r="B31" s="460"/>
      <c r="C31" s="465"/>
      <c r="D31" s="242" t="s">
        <v>6</v>
      </c>
      <c r="E31" s="243" t="str">
        <f t="shared" si="0"/>
        <v/>
      </c>
      <c r="F31" s="244" t="s">
        <v>81</v>
      </c>
      <c r="G31" s="245"/>
      <c r="H31" s="246" t="s">
        <v>118</v>
      </c>
      <c r="I31" s="247"/>
      <c r="J31" s="246" t="s">
        <v>155</v>
      </c>
      <c r="K31" s="247"/>
      <c r="L31" s="246" t="str">
        <f t="shared" si="1"/>
        <v>P3263</v>
      </c>
      <c r="M31" s="245"/>
      <c r="N31" s="246" t="str">
        <f t="shared" si="2"/>
        <v>P3264</v>
      </c>
      <c r="O31" s="245"/>
      <c r="P31" s="246" t="s">
        <v>192</v>
      </c>
      <c r="Q31" s="245"/>
    </row>
    <row r="32" spans="1:17" ht="15" customHeight="1" x14ac:dyDescent="0.25">
      <c r="A32" s="468"/>
      <c r="B32" s="461" t="s">
        <v>231</v>
      </c>
      <c r="C32" s="470" t="s">
        <v>54</v>
      </c>
      <c r="D32" s="471"/>
      <c r="E32" s="77" t="str">
        <f t="shared" si="0"/>
        <v/>
      </c>
      <c r="F32" s="59" t="s">
        <v>82</v>
      </c>
      <c r="G32" s="54"/>
      <c r="H32" s="53" t="s">
        <v>119</v>
      </c>
      <c r="I32" s="55"/>
      <c r="J32" s="53" t="s">
        <v>156</v>
      </c>
      <c r="K32" s="55"/>
      <c r="L32" s="53" t="str">
        <f t="shared" si="1"/>
        <v>P3273</v>
      </c>
      <c r="M32" s="54"/>
      <c r="N32" s="53" t="str">
        <f t="shared" si="2"/>
        <v>P3274</v>
      </c>
      <c r="O32" s="54"/>
      <c r="P32" s="53" t="s">
        <v>193</v>
      </c>
      <c r="Q32" s="54"/>
    </row>
    <row r="33" spans="1:17" ht="15" customHeight="1" x14ac:dyDescent="0.25">
      <c r="A33" s="468"/>
      <c r="B33" s="462"/>
      <c r="C33" s="450" t="s">
        <v>236</v>
      </c>
      <c r="D33" s="451"/>
      <c r="E33" s="78" t="str">
        <f t="shared" si="0"/>
        <v/>
      </c>
      <c r="F33" s="57" t="s">
        <v>83</v>
      </c>
      <c r="G33" s="51"/>
      <c r="H33" s="50" t="s">
        <v>120</v>
      </c>
      <c r="I33" s="52"/>
      <c r="J33" s="50" t="s">
        <v>157</v>
      </c>
      <c r="K33" s="52"/>
      <c r="L33" s="50" t="str">
        <f t="shared" si="1"/>
        <v>P3283</v>
      </c>
      <c r="M33" s="51"/>
      <c r="N33" s="50" t="str">
        <f t="shared" si="2"/>
        <v>P3284</v>
      </c>
      <c r="O33" s="51"/>
      <c r="P33" s="50" t="s">
        <v>194</v>
      </c>
      <c r="Q33" s="51"/>
    </row>
    <row r="34" spans="1:17" ht="15" customHeight="1" x14ac:dyDescent="0.25">
      <c r="A34" s="468"/>
      <c r="B34" s="463"/>
      <c r="C34" s="466" t="s">
        <v>266</v>
      </c>
      <c r="D34" s="467"/>
      <c r="E34" s="79" t="str">
        <f t="shared" si="0"/>
        <v/>
      </c>
      <c r="F34" s="58" t="s">
        <v>84</v>
      </c>
      <c r="G34" s="66"/>
      <c r="H34" s="56" t="s">
        <v>121</v>
      </c>
      <c r="I34" s="67"/>
      <c r="J34" s="56" t="s">
        <v>158</v>
      </c>
      <c r="K34" s="67"/>
      <c r="L34" s="56" t="str">
        <f t="shared" si="1"/>
        <v>P3293</v>
      </c>
      <c r="M34" s="66"/>
      <c r="N34" s="56" t="str">
        <f t="shared" si="2"/>
        <v>P3294</v>
      </c>
      <c r="O34" s="66"/>
      <c r="P34" s="56" t="s">
        <v>195</v>
      </c>
      <c r="Q34" s="66"/>
    </row>
    <row r="35" spans="1:17" s="9" customFormat="1" ht="15" customHeight="1" x14ac:dyDescent="0.25">
      <c r="A35" s="468"/>
      <c r="B35" s="458" t="s">
        <v>232</v>
      </c>
      <c r="C35" s="464" t="s">
        <v>54</v>
      </c>
      <c r="D35" s="235" t="s">
        <v>5</v>
      </c>
      <c r="E35" s="236" t="str">
        <f t="shared" si="0"/>
        <v/>
      </c>
      <c r="F35" s="237" t="s">
        <v>85</v>
      </c>
      <c r="G35" s="238"/>
      <c r="H35" s="239" t="s">
        <v>122</v>
      </c>
      <c r="I35" s="240"/>
      <c r="J35" s="239" t="s">
        <v>159</v>
      </c>
      <c r="K35" s="240"/>
      <c r="L35" s="239" t="str">
        <f t="shared" si="1"/>
        <v>P3303</v>
      </c>
      <c r="M35" s="238"/>
      <c r="N35" s="239" t="str">
        <f t="shared" si="2"/>
        <v>P3304</v>
      </c>
      <c r="O35" s="238"/>
      <c r="P35" s="239" t="s">
        <v>196</v>
      </c>
      <c r="Q35" s="238"/>
    </row>
    <row r="36" spans="1:17" ht="15" customHeight="1" x14ac:dyDescent="0.25">
      <c r="A36" s="468"/>
      <c r="B36" s="459"/>
      <c r="C36" s="452"/>
      <c r="D36" s="241" t="s">
        <v>6</v>
      </c>
      <c r="E36" s="230" t="str">
        <f t="shared" si="0"/>
        <v/>
      </c>
      <c r="F36" s="231" t="s">
        <v>86</v>
      </c>
      <c r="G36" s="232"/>
      <c r="H36" s="233" t="s">
        <v>123</v>
      </c>
      <c r="I36" s="234"/>
      <c r="J36" s="233" t="s">
        <v>160</v>
      </c>
      <c r="K36" s="234"/>
      <c r="L36" s="233" t="str">
        <f t="shared" si="1"/>
        <v>P3313</v>
      </c>
      <c r="M36" s="232"/>
      <c r="N36" s="233" t="str">
        <f t="shared" si="2"/>
        <v>P3314</v>
      </c>
      <c r="O36" s="232"/>
      <c r="P36" s="233" t="s">
        <v>197</v>
      </c>
      <c r="Q36" s="232"/>
    </row>
    <row r="37" spans="1:17" ht="15" customHeight="1" x14ac:dyDescent="0.25">
      <c r="A37" s="468"/>
      <c r="B37" s="459"/>
      <c r="C37" s="452" t="s">
        <v>236</v>
      </c>
      <c r="D37" s="241" t="s">
        <v>5</v>
      </c>
      <c r="E37" s="230" t="str">
        <f t="shared" si="0"/>
        <v/>
      </c>
      <c r="F37" s="231" t="s">
        <v>87</v>
      </c>
      <c r="G37" s="232"/>
      <c r="H37" s="233" t="s">
        <v>124</v>
      </c>
      <c r="I37" s="234"/>
      <c r="J37" s="233" t="s">
        <v>161</v>
      </c>
      <c r="K37" s="234"/>
      <c r="L37" s="233" t="str">
        <f t="shared" si="1"/>
        <v>P3323</v>
      </c>
      <c r="M37" s="232"/>
      <c r="N37" s="233" t="str">
        <f t="shared" si="2"/>
        <v>P3324</v>
      </c>
      <c r="O37" s="232"/>
      <c r="P37" s="233" t="s">
        <v>198</v>
      </c>
      <c r="Q37" s="232"/>
    </row>
    <row r="38" spans="1:17" ht="15" customHeight="1" x14ac:dyDescent="0.25">
      <c r="A38" s="468"/>
      <c r="B38" s="459"/>
      <c r="C38" s="452"/>
      <c r="D38" s="241" t="s">
        <v>6</v>
      </c>
      <c r="E38" s="230" t="str">
        <f t="shared" si="0"/>
        <v/>
      </c>
      <c r="F38" s="231" t="s">
        <v>88</v>
      </c>
      <c r="G38" s="232"/>
      <c r="H38" s="233" t="s">
        <v>125</v>
      </c>
      <c r="I38" s="234"/>
      <c r="J38" s="233" t="s">
        <v>162</v>
      </c>
      <c r="K38" s="234"/>
      <c r="L38" s="233" t="str">
        <f t="shared" si="1"/>
        <v>P3333</v>
      </c>
      <c r="M38" s="232"/>
      <c r="N38" s="233" t="str">
        <f t="shared" si="2"/>
        <v>P3334</v>
      </c>
      <c r="O38" s="232"/>
      <c r="P38" s="233" t="s">
        <v>199</v>
      </c>
      <c r="Q38" s="232"/>
    </row>
    <row r="39" spans="1:17" ht="15" customHeight="1" x14ac:dyDescent="0.25">
      <c r="A39" s="468"/>
      <c r="B39" s="459"/>
      <c r="C39" s="452" t="s">
        <v>266</v>
      </c>
      <c r="D39" s="241" t="s">
        <v>5</v>
      </c>
      <c r="E39" s="230" t="str">
        <f t="shared" si="0"/>
        <v/>
      </c>
      <c r="F39" s="231" t="s">
        <v>89</v>
      </c>
      <c r="G39" s="232"/>
      <c r="H39" s="233" t="s">
        <v>126</v>
      </c>
      <c r="I39" s="234"/>
      <c r="J39" s="233" t="s">
        <v>163</v>
      </c>
      <c r="K39" s="234"/>
      <c r="L39" s="233" t="str">
        <f t="shared" si="1"/>
        <v>P3343</v>
      </c>
      <c r="M39" s="232"/>
      <c r="N39" s="233" t="str">
        <f t="shared" si="2"/>
        <v>P3344</v>
      </c>
      <c r="O39" s="232"/>
      <c r="P39" s="233" t="s">
        <v>200</v>
      </c>
      <c r="Q39" s="232"/>
    </row>
    <row r="40" spans="1:17" ht="15" customHeight="1" x14ac:dyDescent="0.25">
      <c r="A40" s="469"/>
      <c r="B40" s="460"/>
      <c r="C40" s="465"/>
      <c r="D40" s="242" t="s">
        <v>6</v>
      </c>
      <c r="E40" s="243" t="str">
        <f t="shared" si="0"/>
        <v/>
      </c>
      <c r="F40" s="244" t="s">
        <v>90</v>
      </c>
      <c r="G40" s="245"/>
      <c r="H40" s="246" t="s">
        <v>127</v>
      </c>
      <c r="I40" s="247"/>
      <c r="J40" s="246" t="s">
        <v>164</v>
      </c>
      <c r="K40" s="247"/>
      <c r="L40" s="246" t="str">
        <f t="shared" si="1"/>
        <v>P3353</v>
      </c>
      <c r="M40" s="245"/>
      <c r="N40" s="246" t="str">
        <f t="shared" si="2"/>
        <v>P3354</v>
      </c>
      <c r="O40" s="245"/>
      <c r="P40" s="246" t="s">
        <v>201</v>
      </c>
      <c r="Q40" s="245"/>
    </row>
    <row r="41" spans="1:17" s="25" customFormat="1" ht="19.95" customHeight="1" thickBot="1" x14ac:dyDescent="0.3">
      <c r="A41" s="454" t="s">
        <v>237</v>
      </c>
      <c r="B41" s="455"/>
      <c r="C41" s="456"/>
      <c r="D41" s="457"/>
      <c r="E41" s="61"/>
      <c r="F41" s="60" t="s">
        <v>91</v>
      </c>
      <c r="G41" s="48">
        <f>SUM(G5:G40)</f>
        <v>0</v>
      </c>
      <c r="H41" s="47" t="s">
        <v>128</v>
      </c>
      <c r="I41" s="48">
        <f>SUM(I5:I40)</f>
        <v>0</v>
      </c>
      <c r="J41" s="47" t="s">
        <v>165</v>
      </c>
      <c r="K41" s="48">
        <f>SUM(K5:K40)</f>
        <v>0</v>
      </c>
      <c r="L41" s="47" t="s">
        <v>263</v>
      </c>
      <c r="M41" s="48">
        <f>SUM(M5:M40)</f>
        <v>0</v>
      </c>
      <c r="N41" s="47" t="str">
        <f t="shared" si="2"/>
        <v>P3994</v>
      </c>
      <c r="O41" s="48">
        <f>SUM(O5:O40)</f>
        <v>0</v>
      </c>
      <c r="P41" s="47" t="s">
        <v>202</v>
      </c>
      <c r="Q41" s="48">
        <f>SUM(Q5:Q40)</f>
        <v>0</v>
      </c>
    </row>
  </sheetData>
  <sheetProtection sheet="1" selectLockedCells="1"/>
  <mergeCells count="57">
    <mergeCell ref="A5:A25"/>
    <mergeCell ref="B5:B7"/>
    <mergeCell ref="C5:D5"/>
    <mergeCell ref="C6:D6"/>
    <mergeCell ref="C23:D23"/>
    <mergeCell ref="C24:D24"/>
    <mergeCell ref="B23:B25"/>
    <mergeCell ref="B8:B10"/>
    <mergeCell ref="B17:B19"/>
    <mergeCell ref="C18:D18"/>
    <mergeCell ref="C14:D14"/>
    <mergeCell ref="C21:D21"/>
    <mergeCell ref="C22:D22"/>
    <mergeCell ref="C16:D16"/>
    <mergeCell ref="C17:D17"/>
    <mergeCell ref="C11:D11"/>
    <mergeCell ref="Q2:Q4"/>
    <mergeCell ref="N2:N4"/>
    <mergeCell ref="O2:O4"/>
    <mergeCell ref="P2:P4"/>
    <mergeCell ref="A2:D4"/>
    <mergeCell ref="G2:G4"/>
    <mergeCell ref="H2:H4"/>
    <mergeCell ref="M2:M4"/>
    <mergeCell ref="I2:I4"/>
    <mergeCell ref="J2:J4"/>
    <mergeCell ref="L2:L4"/>
    <mergeCell ref="K2:K4"/>
    <mergeCell ref="F2:F4"/>
    <mergeCell ref="C8:D8"/>
    <mergeCell ref="E2:E4"/>
    <mergeCell ref="C7:D7"/>
    <mergeCell ref="B20:B22"/>
    <mergeCell ref="C20:D20"/>
    <mergeCell ref="C12:D12"/>
    <mergeCell ref="C13:D13"/>
    <mergeCell ref="C15:D15"/>
    <mergeCell ref="C9:D9"/>
    <mergeCell ref="C10:D10"/>
    <mergeCell ref="C25:D25"/>
    <mergeCell ref="B11:B13"/>
    <mergeCell ref="B14:B16"/>
    <mergeCell ref="C19:D19"/>
    <mergeCell ref="B26:B31"/>
    <mergeCell ref="C33:D33"/>
    <mergeCell ref="C28:C29"/>
    <mergeCell ref="C26:C27"/>
    <mergeCell ref="A41:D41"/>
    <mergeCell ref="B35:B40"/>
    <mergeCell ref="B32:B34"/>
    <mergeCell ref="C35:C36"/>
    <mergeCell ref="C37:C38"/>
    <mergeCell ref="C39:C40"/>
    <mergeCell ref="C34:D34"/>
    <mergeCell ref="A26:A40"/>
    <mergeCell ref="C30:C31"/>
    <mergeCell ref="C32:D32"/>
  </mergeCells>
  <phoneticPr fontId="2" type="noConversion"/>
  <conditionalFormatting sqref="E5:E40">
    <cfRule type="containsText" dxfId="161" priority="10" operator="containsText" text="Fehler">
      <formula>NOT(ISERROR(SEARCH("Fehler",E5)))</formula>
    </cfRule>
    <cfRule type="cellIs" dxfId="160" priority="11" stopIfTrue="1" operator="equal">
      <formula>"richtig"</formula>
    </cfRule>
    <cfRule type="cellIs" dxfId="159" priority="12" stopIfTrue="1" operator="equal">
      <formula>"Fehler"</formula>
    </cfRule>
    <cfRule type="cellIs" dxfId="158" priority="13" stopIfTrue="1" operator="equal">
      <formula>"x"</formula>
    </cfRule>
  </conditionalFormatting>
  <conditionalFormatting sqref="E2:E4">
    <cfRule type="cellIs" dxfId="157" priority="1" stopIfTrue="1" operator="equal">
      <formula>"richtig"</formula>
    </cfRule>
    <cfRule type="cellIs" dxfId="156" priority="2" stopIfTrue="1" operator="equal">
      <formula>"Fehler"</formula>
    </cfRule>
    <cfRule type="cellIs" dxfId="155" priority="3" stopIfTrue="1" operator="equal">
      <formula>"x"</formula>
    </cfRule>
  </conditionalFormatting>
  <dataValidations count="2">
    <dataValidation type="whole" operator="greaterThanOrEqual" allowBlank="1" showInputMessage="1" showErrorMessage="1" errorTitle="Zahlenformat" error="Bitte den Stand in vollen Euro eingeben, negative Werte  sind nicht zulässig!" sqref="G1" xr:uid="{00000000-0002-0000-0300-000000000000}">
      <formula1>0</formula1>
    </dataValidation>
    <dataValidation type="whole" operator="greaterThanOrEqual" allowBlank="1" showInputMessage="1" showErrorMessage="1" errorTitle="Zahlenformat!" error="Bitte in vollen Euro eingeben!_x000a_Negative Werte sind nicht zulässig." sqref="M5:M40 I5:I40 G5:G40 K5:K40 O5:O40 Q5:Q40" xr:uid="{00000000-0002-0000-0300-000001000000}">
      <formula1>0</formula1>
    </dataValidation>
  </dataValidations>
  <pageMargins left="0.78740157480314965" right="0.78740157480314965" top="0.39370078740157483" bottom="0.19685039370078741" header="0.11811023622047245" footer="0"/>
  <pageSetup paperSize="9" scale="59" fitToHeight="0" orientation="landscape"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P41"/>
  <sheetViews>
    <sheetView zoomScaleNormal="100" workbookViewId="0">
      <selection activeCell="F5" sqref="F5"/>
    </sheetView>
  </sheetViews>
  <sheetFormatPr baseColWidth="10" defaultColWidth="11.44140625" defaultRowHeight="15" customHeight="1" x14ac:dyDescent="0.25"/>
  <cols>
    <col min="1" max="2" width="10.77734375" style="137" customWidth="1"/>
    <col min="3" max="3" width="50.77734375" style="137" customWidth="1"/>
    <col min="4" max="4" width="8.77734375" style="137" customWidth="1"/>
    <col min="5" max="5" width="7.77734375" style="137" customWidth="1"/>
    <col min="6" max="6" width="16.77734375" style="137" customWidth="1"/>
    <col min="7" max="7" width="8.77734375" style="137" customWidth="1"/>
    <col min="8" max="8" width="7.77734375" style="137" customWidth="1"/>
    <col min="9" max="9" width="18.77734375" style="137" customWidth="1"/>
    <col min="10" max="10" width="8.77734375" style="137" customWidth="1"/>
    <col min="11" max="11" width="7.77734375" style="137" customWidth="1"/>
    <col min="12" max="12" width="16.77734375" style="137" customWidth="1"/>
    <col min="13" max="16384" width="11.44140625" style="137"/>
  </cols>
  <sheetData>
    <row r="1" spans="1:16" ht="30" customHeight="1" thickBot="1" x14ac:dyDescent="0.3">
      <c r="A1" s="135" t="str">
        <f>"Berichtsstellennummer: "&amp;Allgemeines!E24</f>
        <v xml:space="preserve">Berichtsstellennummer: </v>
      </c>
      <c r="B1" s="135"/>
      <c r="C1" s="136"/>
      <c r="D1" s="136"/>
      <c r="H1" s="138"/>
      <c r="I1" s="139"/>
      <c r="P1" s="138"/>
    </row>
    <row r="2" spans="1:16" ht="15" customHeight="1" x14ac:dyDescent="0.25">
      <c r="A2" s="544" t="s">
        <v>464</v>
      </c>
      <c r="B2" s="545"/>
      <c r="C2" s="546"/>
      <c r="D2" s="541" t="s">
        <v>255</v>
      </c>
      <c r="E2" s="514" t="s">
        <v>0</v>
      </c>
      <c r="F2" s="517" t="str">
        <f>"Stand am 31.12."&amp;(RIGHT(Allgemeines!E21,4)-1)&amp;"
in vollen Euro"</f>
        <v>Stand am 31.12.2022
in vollen Euro</v>
      </c>
      <c r="G2" s="541" t="s">
        <v>255</v>
      </c>
      <c r="H2" s="514" t="s">
        <v>0</v>
      </c>
      <c r="I2" s="517" t="str">
        <f>"Stand am
"&amp;Allgemeines!E21&amp; "
in vollen Euro"</f>
        <v>Stand am
31.12.2023
in vollen Euro</v>
      </c>
    </row>
    <row r="3" spans="1:16" ht="15" customHeight="1" x14ac:dyDescent="0.25">
      <c r="A3" s="547"/>
      <c r="B3" s="548"/>
      <c r="C3" s="549"/>
      <c r="D3" s="542"/>
      <c r="E3" s="515"/>
      <c r="F3" s="528"/>
      <c r="G3" s="542"/>
      <c r="H3" s="515"/>
      <c r="I3" s="528"/>
    </row>
    <row r="4" spans="1:16" ht="15" customHeight="1" x14ac:dyDescent="0.25">
      <c r="A4" s="550"/>
      <c r="B4" s="551"/>
      <c r="C4" s="552"/>
      <c r="D4" s="543"/>
      <c r="E4" s="516"/>
      <c r="F4" s="529"/>
      <c r="G4" s="543"/>
      <c r="H4" s="516"/>
      <c r="I4" s="529"/>
    </row>
    <row r="5" spans="1:16" ht="15" customHeight="1" x14ac:dyDescent="0.25">
      <c r="A5" s="530" t="s">
        <v>285</v>
      </c>
      <c r="B5" s="531"/>
      <c r="C5" s="532"/>
      <c r="D5" s="140" t="str">
        <f>IF(F5=F6+F9,"","Fehler")</f>
        <v/>
      </c>
      <c r="E5" s="141" t="s">
        <v>239</v>
      </c>
      <c r="F5" s="142"/>
      <c r="G5" s="140" t="str">
        <f>IF(I5=I6+I9,"","Fehler")</f>
        <v/>
      </c>
      <c r="H5" s="141" t="s">
        <v>246</v>
      </c>
      <c r="I5" s="142"/>
    </row>
    <row r="6" spans="1:16" ht="15" customHeight="1" x14ac:dyDescent="0.25">
      <c r="A6" s="533" t="s">
        <v>509</v>
      </c>
      <c r="B6" s="536" t="s">
        <v>515</v>
      </c>
      <c r="C6" s="537"/>
      <c r="D6" s="262" t="str">
        <f>IF(F6&lt;F7+F8,"Fehler","")</f>
        <v/>
      </c>
      <c r="E6" s="263" t="s">
        <v>510</v>
      </c>
      <c r="F6" s="264"/>
      <c r="G6" s="262" t="str">
        <f>IF(I6&lt;I7+I8,"Fehler","")</f>
        <v/>
      </c>
      <c r="H6" s="263" t="s">
        <v>511</v>
      </c>
      <c r="I6" s="264"/>
    </row>
    <row r="7" spans="1:16" ht="15" customHeight="1" x14ac:dyDescent="0.25">
      <c r="A7" s="534"/>
      <c r="B7" s="538" t="s">
        <v>279</v>
      </c>
      <c r="C7" s="267" t="s">
        <v>340</v>
      </c>
      <c r="D7" s="268" t="str">
        <f>IF(F7&gt;F6,"Fehler","")</f>
        <v/>
      </c>
      <c r="E7" s="269" t="s">
        <v>280</v>
      </c>
      <c r="F7" s="270"/>
      <c r="G7" s="268" t="str">
        <f>IF(I7&gt;I6,"Fehler","")</f>
        <v/>
      </c>
      <c r="H7" s="269" t="s">
        <v>281</v>
      </c>
      <c r="I7" s="270"/>
    </row>
    <row r="8" spans="1:16" ht="15" customHeight="1" x14ac:dyDescent="0.25">
      <c r="A8" s="534"/>
      <c r="B8" s="538"/>
      <c r="C8" s="267" t="s">
        <v>537</v>
      </c>
      <c r="D8" s="268" t="str">
        <f>IF(F8&gt;F6,"Fehler","")</f>
        <v/>
      </c>
      <c r="E8" s="269" t="s">
        <v>282</v>
      </c>
      <c r="F8" s="270"/>
      <c r="G8" s="268" t="str">
        <f>IF(I8&gt;I6,"Fehler","")</f>
        <v/>
      </c>
      <c r="H8" s="269" t="s">
        <v>283</v>
      </c>
      <c r="I8" s="270"/>
    </row>
    <row r="9" spans="1:16" ht="15" customHeight="1" thickBot="1" x14ac:dyDescent="0.3">
      <c r="A9" s="535"/>
      <c r="B9" s="539" t="s">
        <v>516</v>
      </c>
      <c r="C9" s="540"/>
      <c r="D9" s="265" t="str">
        <f>IF(F9&gt;F5,"Fehler","")</f>
        <v/>
      </c>
      <c r="E9" s="266" t="s">
        <v>512</v>
      </c>
      <c r="F9" s="189"/>
      <c r="G9" s="265" t="str">
        <f>IF(I9&gt;I5,"Fehler","")</f>
        <v/>
      </c>
      <c r="H9" s="266" t="s">
        <v>513</v>
      </c>
      <c r="I9" s="189"/>
    </row>
    <row r="10" spans="1:16" ht="15" customHeight="1" thickBot="1" x14ac:dyDescent="0.3"/>
    <row r="11" spans="1:16" ht="15" customHeight="1" x14ac:dyDescent="0.25">
      <c r="A11" s="553" t="s">
        <v>203</v>
      </c>
      <c r="B11" s="554"/>
      <c r="C11" s="555"/>
      <c r="D11" s="143"/>
      <c r="E11" s="499" t="s">
        <v>0</v>
      </c>
      <c r="F11" s="517" t="str">
        <f>"Stand am 31.12."&amp;(RIGHT(Allgemeines!E21,4)-1)&amp;"
in vollen Euro"</f>
        <v>Stand am 31.12.2022
in vollen Euro</v>
      </c>
      <c r="G11" s="144"/>
      <c r="H11" s="499" t="s">
        <v>0</v>
      </c>
      <c r="I11" s="517" t="str">
        <f>"Stand am
"&amp;Allgemeines!E21 &amp; "
in vollen Euro"</f>
        <v>Stand am
31.12.2023
in vollen Euro</v>
      </c>
    </row>
    <row r="12" spans="1:16" ht="15" customHeight="1" x14ac:dyDescent="0.25">
      <c r="A12" s="556"/>
      <c r="B12" s="557"/>
      <c r="C12" s="558"/>
      <c r="D12" s="145"/>
      <c r="E12" s="500"/>
      <c r="F12" s="528"/>
      <c r="G12" s="146"/>
      <c r="H12" s="500"/>
      <c r="I12" s="528"/>
    </row>
    <row r="13" spans="1:16" ht="15" customHeight="1" x14ac:dyDescent="0.25">
      <c r="A13" s="559"/>
      <c r="B13" s="560"/>
      <c r="C13" s="561"/>
      <c r="D13" s="147"/>
      <c r="E13" s="501"/>
      <c r="F13" s="529"/>
      <c r="G13" s="148"/>
      <c r="H13" s="501"/>
      <c r="I13" s="529"/>
    </row>
    <row r="14" spans="1:16" ht="15" customHeight="1" x14ac:dyDescent="0.25">
      <c r="A14" s="520" t="s">
        <v>204</v>
      </c>
      <c r="B14" s="521"/>
      <c r="C14" s="522"/>
      <c r="D14" s="149"/>
      <c r="E14" s="150" t="s">
        <v>240</v>
      </c>
      <c r="F14" s="142"/>
      <c r="G14" s="149"/>
      <c r="H14" s="150" t="s">
        <v>207</v>
      </c>
      <c r="I14" s="142"/>
    </row>
    <row r="15" spans="1:16" ht="15" customHeight="1" x14ac:dyDescent="0.25">
      <c r="A15" s="523" t="s">
        <v>205</v>
      </c>
      <c r="B15" s="524"/>
      <c r="C15" s="525"/>
      <c r="D15" s="151"/>
      <c r="E15" s="152" t="s">
        <v>208</v>
      </c>
      <c r="F15" s="153"/>
      <c r="G15" s="151"/>
      <c r="H15" s="152" t="s">
        <v>247</v>
      </c>
      <c r="I15" s="153"/>
    </row>
    <row r="16" spans="1:16" ht="15" customHeight="1" x14ac:dyDescent="0.25">
      <c r="A16" s="523" t="s">
        <v>206</v>
      </c>
      <c r="B16" s="524"/>
      <c r="C16" s="525"/>
      <c r="D16" s="151"/>
      <c r="E16" s="152" t="s">
        <v>241</v>
      </c>
      <c r="F16" s="142"/>
      <c r="G16" s="151"/>
      <c r="H16" s="152" t="s">
        <v>248</v>
      </c>
      <c r="I16" s="142"/>
    </row>
    <row r="17" spans="1:12" ht="30" customHeight="1" x14ac:dyDescent="0.25">
      <c r="A17" s="526" t="s">
        <v>465</v>
      </c>
      <c r="B17" s="527"/>
      <c r="C17" s="522"/>
      <c r="D17" s="154"/>
      <c r="E17" s="150" t="s">
        <v>242</v>
      </c>
      <c r="F17" s="142"/>
      <c r="G17" s="154"/>
      <c r="H17" s="150" t="s">
        <v>249</v>
      </c>
      <c r="I17" s="153"/>
    </row>
    <row r="18" spans="1:12" ht="15" customHeight="1" x14ac:dyDescent="0.25">
      <c r="A18" s="523" t="s">
        <v>213</v>
      </c>
      <c r="B18" s="524"/>
      <c r="C18" s="525"/>
      <c r="D18" s="154"/>
      <c r="E18" s="152" t="s">
        <v>243</v>
      </c>
      <c r="F18" s="153"/>
      <c r="G18" s="154"/>
      <c r="H18" s="152" t="s">
        <v>250</v>
      </c>
      <c r="I18" s="153"/>
    </row>
    <row r="19" spans="1:12" ht="19.95" customHeight="1" thickBot="1" x14ac:dyDescent="0.3">
      <c r="A19" s="502" t="s">
        <v>234</v>
      </c>
      <c r="B19" s="503"/>
      <c r="C19" s="504"/>
      <c r="D19" s="155"/>
      <c r="E19" s="156" t="s">
        <v>244</v>
      </c>
      <c r="F19" s="157">
        <f>SUM(F14:F18)</f>
        <v>0</v>
      </c>
      <c r="G19" s="155"/>
      <c r="H19" s="158" t="s">
        <v>251</v>
      </c>
      <c r="I19" s="157">
        <f>SUM(I14:I18)</f>
        <v>0</v>
      </c>
    </row>
    <row r="20" spans="1:12" ht="15" customHeight="1" thickBot="1" x14ac:dyDescent="0.3"/>
    <row r="21" spans="1:12" ht="25.05" customHeight="1" thickBot="1" x14ac:dyDescent="0.3">
      <c r="A21" s="505" t="s">
        <v>329</v>
      </c>
      <c r="B21" s="506"/>
      <c r="C21" s="506"/>
      <c r="D21" s="506"/>
      <c r="E21" s="506"/>
      <c r="F21" s="507"/>
      <c r="G21" s="159"/>
      <c r="H21" s="160" t="s">
        <v>214</v>
      </c>
      <c r="I21" s="161">
        <f>Kassenkredite!H59+Wertpapiere!P15+Kredite!Q41+I5+I19</f>
        <v>0</v>
      </c>
    </row>
    <row r="22" spans="1:12" ht="19.95" customHeight="1" thickBot="1" x14ac:dyDescent="0.3"/>
    <row r="23" spans="1:12" ht="15" customHeight="1" x14ac:dyDescent="0.25">
      <c r="A23" s="508" t="s">
        <v>272</v>
      </c>
      <c r="B23" s="509"/>
      <c r="C23" s="509"/>
      <c r="D23" s="162"/>
      <c r="E23" s="514" t="s">
        <v>0</v>
      </c>
      <c r="F23" s="517" t="str">
        <f>"Stand am 31.12."&amp;(RIGHT(Allgemeines!E21,4)-1)&amp;"
in vollen Euro"</f>
        <v>Stand am 31.12.2022
in vollen Euro</v>
      </c>
      <c r="G23" s="144"/>
      <c r="H23" s="499" t="s">
        <v>0</v>
      </c>
      <c r="I23" s="517" t="str">
        <f>"Stand am
"&amp;Allgemeines!E21 &amp; "
in vollen Euro"</f>
        <v>Stand am
31.12.2023
in vollen Euro</v>
      </c>
    </row>
    <row r="24" spans="1:12" ht="15" customHeight="1" x14ac:dyDescent="0.25">
      <c r="A24" s="510"/>
      <c r="B24" s="511"/>
      <c r="C24" s="511"/>
      <c r="D24" s="163"/>
      <c r="E24" s="515"/>
      <c r="F24" s="518"/>
      <c r="G24" s="146"/>
      <c r="H24" s="500"/>
      <c r="I24" s="518"/>
    </row>
    <row r="25" spans="1:12" ht="15" customHeight="1" x14ac:dyDescent="0.25">
      <c r="A25" s="512"/>
      <c r="B25" s="513"/>
      <c r="C25" s="513"/>
      <c r="D25" s="164"/>
      <c r="E25" s="516"/>
      <c r="F25" s="519"/>
      <c r="G25" s="148"/>
      <c r="H25" s="501"/>
      <c r="I25" s="519"/>
    </row>
    <row r="26" spans="1:12" ht="15" customHeight="1" x14ac:dyDescent="0.25">
      <c r="A26" s="530" t="s">
        <v>277</v>
      </c>
      <c r="B26" s="531"/>
      <c r="C26" s="531"/>
      <c r="D26" s="165"/>
      <c r="E26" s="141" t="s">
        <v>273</v>
      </c>
      <c r="F26" s="142"/>
      <c r="G26" s="165"/>
      <c r="H26" s="166" t="s">
        <v>275</v>
      </c>
      <c r="I26" s="142"/>
    </row>
    <row r="27" spans="1:12" ht="15" customHeight="1" thickBot="1" x14ac:dyDescent="0.3">
      <c r="A27" s="562" t="s">
        <v>341</v>
      </c>
      <c r="B27" s="563"/>
      <c r="C27" s="564"/>
      <c r="D27" s="167"/>
      <c r="E27" s="168" t="s">
        <v>274</v>
      </c>
      <c r="F27" s="169"/>
      <c r="G27" s="167"/>
      <c r="H27" s="170" t="s">
        <v>276</v>
      </c>
      <c r="I27" s="169"/>
    </row>
    <row r="28" spans="1:12" s="174" customFormat="1" ht="15" customHeight="1" thickBot="1" x14ac:dyDescent="0.3">
      <c r="A28" s="171"/>
      <c r="B28" s="171"/>
      <c r="C28" s="171"/>
      <c r="D28" s="171"/>
      <c r="E28" s="172"/>
      <c r="F28" s="173"/>
      <c r="G28" s="173"/>
      <c r="H28" s="172"/>
      <c r="I28" s="173"/>
    </row>
    <row r="29" spans="1:12" ht="15" customHeight="1" x14ac:dyDescent="0.25">
      <c r="A29" s="508" t="s">
        <v>460</v>
      </c>
      <c r="B29" s="509"/>
      <c r="C29" s="509"/>
      <c r="D29" s="541" t="s">
        <v>255</v>
      </c>
      <c r="E29" s="514" t="s">
        <v>0</v>
      </c>
      <c r="F29" s="517" t="str">
        <f>"Stand am 31.12."&amp;(RIGHT(Allgemeines!$E$21,4)-1)&amp;"
in vollen Euro"</f>
        <v>Stand am 31.12.2022
in vollen Euro</v>
      </c>
      <c r="G29" s="541" t="s">
        <v>255</v>
      </c>
      <c r="H29" s="499" t="s">
        <v>0</v>
      </c>
      <c r="I29" s="517" t="str">
        <f>"Zugänge vom 01.01. bis "&amp;RIGHT(Allgemeines!E21,10)&amp;"
in vollen Euro"</f>
        <v>Zugänge vom 01.01. bis 31.12.2023
in vollen Euro</v>
      </c>
      <c r="J29" s="541" t="s">
        <v>255</v>
      </c>
      <c r="K29" s="514" t="s">
        <v>0</v>
      </c>
      <c r="L29" s="517" t="str">
        <f>"Stand am "&amp;Allgemeines!E21 &amp; "
in vollen Euro"</f>
        <v>Stand am 31.12.2023
in vollen Euro</v>
      </c>
    </row>
    <row r="30" spans="1:12" ht="15" customHeight="1" x14ac:dyDescent="0.25">
      <c r="A30" s="510"/>
      <c r="B30" s="511"/>
      <c r="C30" s="511"/>
      <c r="D30" s="542"/>
      <c r="E30" s="565"/>
      <c r="F30" s="518"/>
      <c r="G30" s="542"/>
      <c r="H30" s="567"/>
      <c r="I30" s="528"/>
      <c r="J30" s="542"/>
      <c r="K30" s="565"/>
      <c r="L30" s="528"/>
    </row>
    <row r="31" spans="1:12" ht="15" customHeight="1" x14ac:dyDescent="0.25">
      <c r="A31" s="512"/>
      <c r="B31" s="513"/>
      <c r="C31" s="513"/>
      <c r="D31" s="543"/>
      <c r="E31" s="566"/>
      <c r="F31" s="519"/>
      <c r="G31" s="543"/>
      <c r="H31" s="568"/>
      <c r="I31" s="529"/>
      <c r="J31" s="543"/>
      <c r="K31" s="566"/>
      <c r="L31" s="529"/>
    </row>
    <row r="32" spans="1:12" ht="15" customHeight="1" x14ac:dyDescent="0.25">
      <c r="A32" s="530" t="s">
        <v>343</v>
      </c>
      <c r="B32" s="531"/>
      <c r="C32" s="531"/>
      <c r="D32" s="175"/>
      <c r="E32" s="141" t="s">
        <v>344</v>
      </c>
      <c r="F32" s="176"/>
      <c r="G32" s="177"/>
      <c r="H32" s="166" t="s">
        <v>345</v>
      </c>
      <c r="I32" s="176"/>
      <c r="J32" s="175"/>
      <c r="K32" s="166" t="s">
        <v>346</v>
      </c>
      <c r="L32" s="176"/>
    </row>
    <row r="33" spans="1:12" ht="15" customHeight="1" thickBot="1" x14ac:dyDescent="0.3">
      <c r="A33" s="562" t="s">
        <v>462</v>
      </c>
      <c r="B33" s="563"/>
      <c r="C33" s="564"/>
      <c r="D33" s="178" t="str">
        <f>IF(F33&gt;F32,"Fehler","")</f>
        <v/>
      </c>
      <c r="E33" s="168" t="s">
        <v>347</v>
      </c>
      <c r="F33" s="169"/>
      <c r="G33" s="178" t="str">
        <f>IF(I33&gt;I32,"Fehler","")</f>
        <v/>
      </c>
      <c r="H33" s="170" t="s">
        <v>348</v>
      </c>
      <c r="I33" s="169"/>
      <c r="J33" s="178" t="str">
        <f>IF(L33&gt;L32,"Fehler","")</f>
        <v/>
      </c>
      <c r="K33" s="170" t="s">
        <v>349</v>
      </c>
      <c r="L33" s="169"/>
    </row>
    <row r="34" spans="1:12" s="174" customFormat="1" ht="15" customHeight="1" thickBot="1" x14ac:dyDescent="0.3">
      <c r="A34" s="171"/>
      <c r="B34" s="171"/>
      <c r="C34" s="171"/>
      <c r="D34" s="171"/>
      <c r="E34" s="172"/>
      <c r="F34" s="173"/>
      <c r="G34" s="173"/>
      <c r="H34" s="172"/>
      <c r="I34" s="173"/>
    </row>
    <row r="35" spans="1:12" ht="22.5" customHeight="1" x14ac:dyDescent="0.25">
      <c r="A35" s="508" t="s">
        <v>514</v>
      </c>
      <c r="B35" s="509"/>
      <c r="C35" s="509"/>
      <c r="D35" s="572" t="s">
        <v>255</v>
      </c>
      <c r="E35" s="574" t="s">
        <v>0</v>
      </c>
      <c r="F35" s="576" t="str">
        <f>"Stand am 31.12."&amp;(RIGHT(Allgemeines!E21,4)-1)&amp;"
in vollen Euro"</f>
        <v>Stand am 31.12.2022
in vollen Euro</v>
      </c>
      <c r="G35" s="572" t="s">
        <v>255</v>
      </c>
      <c r="H35" s="574" t="s">
        <v>0</v>
      </c>
      <c r="I35" s="576" t="str">
        <f>"Stand am
"&amp;Allgemeines!E21 &amp; "
in vollen Euro"</f>
        <v>Stand am
31.12.2023
in vollen Euro</v>
      </c>
    </row>
    <row r="36" spans="1:12" ht="22.5" customHeight="1" x14ac:dyDescent="0.25">
      <c r="A36" s="510"/>
      <c r="B36" s="511"/>
      <c r="C36" s="511"/>
      <c r="D36" s="573"/>
      <c r="E36" s="575"/>
      <c r="F36" s="581"/>
      <c r="G36" s="573"/>
      <c r="H36" s="575"/>
      <c r="I36" s="577"/>
    </row>
    <row r="37" spans="1:12" ht="15" customHeight="1" x14ac:dyDescent="0.25">
      <c r="A37" s="569" t="s">
        <v>339</v>
      </c>
      <c r="B37" s="570"/>
      <c r="C37" s="571"/>
      <c r="D37" s="179"/>
      <c r="E37" s="180" t="s">
        <v>330</v>
      </c>
      <c r="F37" s="142"/>
      <c r="G37" s="179"/>
      <c r="H37" s="180" t="s">
        <v>332</v>
      </c>
      <c r="I37" s="181"/>
    </row>
    <row r="38" spans="1:12" ht="30" customHeight="1" thickBot="1" x14ac:dyDescent="0.3">
      <c r="A38" s="578" t="s">
        <v>538</v>
      </c>
      <c r="B38" s="579"/>
      <c r="C38" s="580"/>
      <c r="D38" s="188" t="str">
        <f>IF(F38&gt;F37,"Fehler","")</f>
        <v/>
      </c>
      <c r="E38" s="274" t="s">
        <v>336</v>
      </c>
      <c r="F38" s="169"/>
      <c r="G38" s="188" t="str">
        <f>IF(I38&gt;I37,"Fehler","")</f>
        <v/>
      </c>
      <c r="H38" s="274" t="s">
        <v>337</v>
      </c>
      <c r="I38" s="275"/>
    </row>
    <row r="39" spans="1:12" ht="15" customHeight="1" x14ac:dyDescent="0.25">
      <c r="A39" s="582" t="s">
        <v>338</v>
      </c>
      <c r="B39" s="583"/>
      <c r="C39" s="584"/>
      <c r="D39" s="271"/>
      <c r="E39" s="272" t="s">
        <v>331</v>
      </c>
      <c r="F39" s="153"/>
      <c r="G39" s="271"/>
      <c r="H39" s="272" t="s">
        <v>333</v>
      </c>
      <c r="I39" s="273"/>
    </row>
    <row r="40" spans="1:12" ht="15" customHeight="1" x14ac:dyDescent="0.25">
      <c r="A40" s="569" t="s">
        <v>466</v>
      </c>
      <c r="B40" s="570"/>
      <c r="C40" s="571"/>
      <c r="D40" s="140" t="str">
        <f>IF(F40&gt;F39,"Fehler","")</f>
        <v/>
      </c>
      <c r="E40" s="182" t="s">
        <v>334</v>
      </c>
      <c r="F40" s="142"/>
      <c r="G40" s="140" t="str">
        <f>IF(I40&gt;I39,"Fehler","")</f>
        <v/>
      </c>
      <c r="H40" s="182" t="s">
        <v>335</v>
      </c>
      <c r="I40" s="181"/>
    </row>
    <row r="41" spans="1:12" ht="25.05" customHeight="1" thickBot="1" x14ac:dyDescent="0.3">
      <c r="A41" s="502" t="s">
        <v>234</v>
      </c>
      <c r="B41" s="503"/>
      <c r="C41" s="504"/>
      <c r="D41" s="155"/>
      <c r="E41" s="156" t="s">
        <v>245</v>
      </c>
      <c r="F41" s="157">
        <f>F37+F39</f>
        <v>0</v>
      </c>
      <c r="G41" s="183"/>
      <c r="H41" s="156" t="s">
        <v>211</v>
      </c>
      <c r="I41" s="184">
        <f>I37+I39</f>
        <v>0</v>
      </c>
    </row>
  </sheetData>
  <sheetProtection sheet="1" selectLockedCells="1"/>
  <mergeCells count="55">
    <mergeCell ref="A40:C40"/>
    <mergeCell ref="A41:C41"/>
    <mergeCell ref="G35:G36"/>
    <mergeCell ref="H35:H36"/>
    <mergeCell ref="I35:I36"/>
    <mergeCell ref="A37:C37"/>
    <mergeCell ref="A38:C38"/>
    <mergeCell ref="E35:E36"/>
    <mergeCell ref="F35:F36"/>
    <mergeCell ref="A35:C36"/>
    <mergeCell ref="A39:C39"/>
    <mergeCell ref="D35:D36"/>
    <mergeCell ref="J29:J31"/>
    <mergeCell ref="K29:K31"/>
    <mergeCell ref="L29:L31"/>
    <mergeCell ref="A32:C32"/>
    <mergeCell ref="A33:C33"/>
    <mergeCell ref="I23:I25"/>
    <mergeCell ref="A26:C26"/>
    <mergeCell ref="A27:C27"/>
    <mergeCell ref="A29:C31"/>
    <mergeCell ref="D29:D31"/>
    <mergeCell ref="E29:E31"/>
    <mergeCell ref="F29:F31"/>
    <mergeCell ref="G29:G31"/>
    <mergeCell ref="H29:H31"/>
    <mergeCell ref="I29:I31"/>
    <mergeCell ref="H23:H25"/>
    <mergeCell ref="I11:I13"/>
    <mergeCell ref="I2:I4"/>
    <mergeCell ref="A5:C5"/>
    <mergeCell ref="A6:A9"/>
    <mergeCell ref="B6:C6"/>
    <mergeCell ref="B7:B8"/>
    <mergeCell ref="B9:C9"/>
    <mergeCell ref="H2:H4"/>
    <mergeCell ref="G2:G4"/>
    <mergeCell ref="F2:F4"/>
    <mergeCell ref="D2:D4"/>
    <mergeCell ref="E2:E4"/>
    <mergeCell ref="A2:C4"/>
    <mergeCell ref="A11:C13"/>
    <mergeCell ref="E11:E13"/>
    <mergeCell ref="F11:F13"/>
    <mergeCell ref="H11:H13"/>
    <mergeCell ref="A19:C19"/>
    <mergeCell ref="A21:F21"/>
    <mergeCell ref="A23:C25"/>
    <mergeCell ref="E23:E25"/>
    <mergeCell ref="F23:F25"/>
    <mergeCell ref="A14:C14"/>
    <mergeCell ref="A15:C15"/>
    <mergeCell ref="A16:C16"/>
    <mergeCell ref="A17:C17"/>
    <mergeCell ref="A18:C18"/>
  </mergeCells>
  <phoneticPr fontId="2" type="noConversion"/>
  <conditionalFormatting sqref="D7:D8">
    <cfRule type="cellIs" dxfId="154" priority="28" stopIfTrue="1" operator="equal">
      <formula>"Fehler"</formula>
    </cfRule>
    <cfRule type="cellIs" dxfId="153" priority="29" stopIfTrue="1" operator="equal">
      <formula>"richtig"</formula>
    </cfRule>
  </conditionalFormatting>
  <conditionalFormatting sqref="D38">
    <cfRule type="cellIs" dxfId="152" priority="26" stopIfTrue="1" operator="equal">
      <formula>"Fehler"</formula>
    </cfRule>
    <cfRule type="cellIs" dxfId="151" priority="27" stopIfTrue="1" operator="equal">
      <formula>"richtig"</formula>
    </cfRule>
  </conditionalFormatting>
  <conditionalFormatting sqref="G38">
    <cfRule type="cellIs" dxfId="150" priority="24" stopIfTrue="1" operator="equal">
      <formula>"Fehler"</formula>
    </cfRule>
    <cfRule type="cellIs" dxfId="149" priority="25" stopIfTrue="1" operator="equal">
      <formula>"richtig"</formula>
    </cfRule>
  </conditionalFormatting>
  <conditionalFormatting sqref="G40">
    <cfRule type="cellIs" dxfId="148" priority="22" stopIfTrue="1" operator="equal">
      <formula>"Fehler"</formula>
    </cfRule>
    <cfRule type="cellIs" dxfId="147" priority="23" stopIfTrue="1" operator="equal">
      <formula>"richtig"</formula>
    </cfRule>
  </conditionalFormatting>
  <conditionalFormatting sqref="D40">
    <cfRule type="cellIs" dxfId="146" priority="20" stopIfTrue="1" operator="equal">
      <formula>"Fehler"</formula>
    </cfRule>
    <cfRule type="cellIs" dxfId="145" priority="21" stopIfTrue="1" operator="equal">
      <formula>"richtig"</formula>
    </cfRule>
  </conditionalFormatting>
  <conditionalFormatting sqref="J33">
    <cfRule type="cellIs" dxfId="144" priority="17" stopIfTrue="1" operator="equal">
      <formula>"richtig"</formula>
    </cfRule>
    <cfRule type="cellIs" dxfId="143" priority="18" stopIfTrue="1" operator="equal">
      <formula>"Fehler"</formula>
    </cfRule>
    <cfRule type="cellIs" dxfId="142" priority="19" stopIfTrue="1" operator="equal">
      <formula>"x"</formula>
    </cfRule>
  </conditionalFormatting>
  <conditionalFormatting sqref="D33">
    <cfRule type="cellIs" dxfId="141" priority="14" stopIfTrue="1" operator="equal">
      <formula>"richtig"</formula>
    </cfRule>
    <cfRule type="cellIs" dxfId="140" priority="15" stopIfTrue="1" operator="equal">
      <formula>"Fehler"</formula>
    </cfRule>
    <cfRule type="cellIs" dxfId="139" priority="16" stopIfTrue="1" operator="equal">
      <formula>"x"</formula>
    </cfRule>
  </conditionalFormatting>
  <conditionalFormatting sqref="G33">
    <cfRule type="cellIs" dxfId="138" priority="11" stopIfTrue="1" operator="equal">
      <formula>"richtig"</formula>
    </cfRule>
    <cfRule type="cellIs" dxfId="137" priority="12" stopIfTrue="1" operator="equal">
      <formula>"Fehler"</formula>
    </cfRule>
    <cfRule type="cellIs" dxfId="136" priority="13" stopIfTrue="1" operator="equal">
      <formula>"x"</formula>
    </cfRule>
  </conditionalFormatting>
  <conditionalFormatting sqref="D5:D6">
    <cfRule type="cellIs" dxfId="135" priority="9" stopIfTrue="1" operator="equal">
      <formula>"Fehler"</formula>
    </cfRule>
    <cfRule type="cellIs" dxfId="134" priority="10" stopIfTrue="1" operator="equal">
      <formula>"richtig"</formula>
    </cfRule>
  </conditionalFormatting>
  <conditionalFormatting sqref="G7:G8">
    <cfRule type="cellIs" dxfId="133" priority="5" stopIfTrue="1" operator="equal">
      <formula>"Fehler"</formula>
    </cfRule>
    <cfRule type="cellIs" dxfId="132" priority="6" stopIfTrue="1" operator="equal">
      <formula>"richtig"</formula>
    </cfRule>
  </conditionalFormatting>
  <conditionalFormatting sqref="G9">
    <cfRule type="cellIs" dxfId="131" priority="1" stopIfTrue="1" operator="equal">
      <formula>"Fehler"</formula>
    </cfRule>
    <cfRule type="cellIs" dxfId="130" priority="2" stopIfTrue="1" operator="equal">
      <formula>"richtig"</formula>
    </cfRule>
  </conditionalFormatting>
  <conditionalFormatting sqref="G5:G6">
    <cfRule type="cellIs" dxfId="129" priority="3" stopIfTrue="1" operator="equal">
      <formula>"Fehler"</formula>
    </cfRule>
    <cfRule type="cellIs" dxfId="128" priority="4" stopIfTrue="1" operator="equal">
      <formula>"richtig"</formula>
    </cfRule>
  </conditionalFormatting>
  <conditionalFormatting sqref="D9">
    <cfRule type="cellIs" dxfId="127" priority="7" stopIfTrue="1" operator="equal">
      <formula>"Fehler"</formula>
    </cfRule>
    <cfRule type="cellIs" dxfId="126" priority="8" stopIfTrue="1" operator="equal">
      <formula>"richtig"</formula>
    </cfRule>
  </conditionalFormatting>
  <dataValidations count="1">
    <dataValidation type="whole" operator="greaterThanOrEqual" allowBlank="1" showInputMessage="1" showErrorMessage="1" errorTitle="Zahlenformat" error="Bitte in vollen Euro eingeben!_x000a_Negative Werte sind nicht zulässig." sqref="I41 F41 I5:I9 F26:G27 I26:I27 F5:F9 I14:I18 F14:G18 F37:F38" xr:uid="{00000000-0002-0000-0400-000000000000}">
      <formula1>0</formula1>
    </dataValidation>
  </dataValidations>
  <pageMargins left="0.78740157480314965" right="0.78740157480314965" top="0.39370078740157483" bottom="0.19685039370078741" header="0.11811023622047245" footer="0"/>
  <pageSetup paperSize="9" scale="66" fitToHeight="0" orientation="landscape" horizontalDpi="1200"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1:I13"/>
  <sheetViews>
    <sheetView zoomScaleNormal="100" workbookViewId="0">
      <selection activeCell="I6" sqref="I6"/>
    </sheetView>
  </sheetViews>
  <sheetFormatPr baseColWidth="10" defaultRowHeight="13.2" x14ac:dyDescent="0.25"/>
  <cols>
    <col min="1" max="1" width="10.77734375" customWidth="1"/>
    <col min="2" max="2" width="34.33203125" customWidth="1"/>
    <col min="3" max="3" width="15.77734375" customWidth="1"/>
    <col min="4" max="4" width="11.77734375" customWidth="1"/>
    <col min="5" max="5" width="20.77734375" customWidth="1"/>
    <col min="6" max="6" width="11.77734375" customWidth="1"/>
    <col min="7" max="7" width="20.77734375" customWidth="1"/>
    <col min="8" max="8" width="11.77734375" customWidth="1"/>
    <col min="9" max="9" width="20.77734375" customWidth="1"/>
  </cols>
  <sheetData>
    <row r="1" spans="1:9" s="2" customFormat="1" ht="30" customHeight="1" thickBot="1" x14ac:dyDescent="0.3">
      <c r="A1" s="81" t="str">
        <f>"Berichtsstellennummer: "&amp;Allgemeines!E24</f>
        <v xml:space="preserve">Berichtsstellennummer: </v>
      </c>
      <c r="C1" s="1"/>
      <c r="E1" s="82"/>
      <c r="G1" s="82"/>
      <c r="I1" s="82"/>
    </row>
    <row r="2" spans="1:9" s="3" customFormat="1" ht="60" customHeight="1" x14ac:dyDescent="0.25">
      <c r="A2" s="585" t="s">
        <v>286</v>
      </c>
      <c r="B2" s="586"/>
      <c r="C2" s="587"/>
      <c r="D2" s="80" t="s">
        <v>0</v>
      </c>
      <c r="E2" s="76" t="str">
        <f>"Kassenkredite
vom 01.01. bis "&amp;RIGHT(Allgemeines!$E$21,10)&amp;"
in vollen Euro"</f>
        <v>Kassenkredite
vom 01.01. bis 31.12.2023
in vollen Euro</v>
      </c>
      <c r="F2" s="185" t="s">
        <v>0</v>
      </c>
      <c r="G2" s="76" t="str">
        <f>"Kredite
vom 01.01. bis "&amp;RIGHT(Allgemeines!$E$21,10)&amp;"
in vollen Euro"</f>
        <v>Kredite
vom 01.01. bis 31.12.2023
in vollen Euro</v>
      </c>
      <c r="H2" s="185" t="s">
        <v>0</v>
      </c>
      <c r="I2" s="76" t="str">
        <f>"Wertpapierschulden
vom 01.01. bis "&amp;RIGHT(Allgemeines!$E$21,10)&amp;"
in vollen Euro"</f>
        <v>Wertpapierschulden
vom 01.01. bis 31.12.2023
in vollen Euro</v>
      </c>
    </row>
    <row r="3" spans="1:9" s="5" customFormat="1" ht="30" customHeight="1" x14ac:dyDescent="0.25">
      <c r="A3" s="588" t="s">
        <v>268</v>
      </c>
      <c r="B3" s="591" t="s">
        <v>287</v>
      </c>
      <c r="C3" s="592"/>
      <c r="D3" s="63" t="s">
        <v>288</v>
      </c>
      <c r="E3" s="49"/>
      <c r="F3" s="63" t="s">
        <v>289</v>
      </c>
      <c r="G3" s="49"/>
      <c r="H3" s="63" t="s">
        <v>290</v>
      </c>
      <c r="I3" s="49"/>
    </row>
    <row r="4" spans="1:9" s="5" customFormat="1" ht="30" customHeight="1" x14ac:dyDescent="0.25">
      <c r="A4" s="589"/>
      <c r="B4" s="591" t="s">
        <v>291</v>
      </c>
      <c r="C4" s="592"/>
      <c r="D4" s="63" t="s">
        <v>292</v>
      </c>
      <c r="E4" s="68"/>
      <c r="F4" s="63" t="s">
        <v>293</v>
      </c>
      <c r="G4" s="68"/>
      <c r="H4" s="63" t="s">
        <v>294</v>
      </c>
      <c r="I4" s="68"/>
    </row>
    <row r="5" spans="1:9" s="5" customFormat="1" ht="30" customHeight="1" x14ac:dyDescent="0.25">
      <c r="A5" s="589"/>
      <c r="B5" s="591" t="s">
        <v>295</v>
      </c>
      <c r="C5" s="592"/>
      <c r="D5" s="63" t="s">
        <v>296</v>
      </c>
      <c r="E5" s="49"/>
      <c r="F5" s="63" t="s">
        <v>297</v>
      </c>
      <c r="G5" s="49"/>
      <c r="H5" s="63" t="s">
        <v>298</v>
      </c>
      <c r="I5" s="49"/>
    </row>
    <row r="6" spans="1:9" s="5" customFormat="1" ht="30" customHeight="1" x14ac:dyDescent="0.25">
      <c r="A6" s="589"/>
      <c r="B6" s="591" t="s">
        <v>299</v>
      </c>
      <c r="C6" s="592"/>
      <c r="D6" s="63" t="s">
        <v>300</v>
      </c>
      <c r="E6" s="49"/>
      <c r="F6" s="63" t="s">
        <v>301</v>
      </c>
      <c r="G6" s="49"/>
      <c r="H6" s="63" t="s">
        <v>302</v>
      </c>
      <c r="I6" s="49"/>
    </row>
    <row r="7" spans="1:9" s="5" customFormat="1" ht="30" customHeight="1" x14ac:dyDescent="0.25">
      <c r="A7" s="589"/>
      <c r="B7" s="593" t="s">
        <v>517</v>
      </c>
      <c r="C7" s="592"/>
      <c r="D7" s="63" t="s">
        <v>303</v>
      </c>
      <c r="E7" s="68"/>
      <c r="F7" s="63" t="s">
        <v>304</v>
      </c>
      <c r="G7" s="68"/>
      <c r="H7" s="63" t="s">
        <v>305</v>
      </c>
      <c r="I7" s="68"/>
    </row>
    <row r="8" spans="1:9" s="5" customFormat="1" ht="30" customHeight="1" x14ac:dyDescent="0.25">
      <c r="A8" s="589"/>
      <c r="B8" s="594" t="s">
        <v>306</v>
      </c>
      <c r="C8" s="595"/>
      <c r="D8" s="63" t="s">
        <v>307</v>
      </c>
      <c r="E8" s="49"/>
      <c r="F8" s="63" t="s">
        <v>308</v>
      </c>
      <c r="G8" s="49"/>
      <c r="H8" s="63" t="s">
        <v>309</v>
      </c>
      <c r="I8" s="49"/>
    </row>
    <row r="9" spans="1:9" s="3" customFormat="1" ht="30" customHeight="1" thickBot="1" x14ac:dyDescent="0.3">
      <c r="A9" s="590"/>
      <c r="B9" s="596" t="s">
        <v>310</v>
      </c>
      <c r="C9" s="597"/>
      <c r="D9" s="277" t="s">
        <v>311</v>
      </c>
      <c r="E9" s="278"/>
      <c r="F9" s="277" t="s">
        <v>312</v>
      </c>
      <c r="G9" s="278"/>
      <c r="H9" s="277" t="s">
        <v>313</v>
      </c>
      <c r="I9" s="278"/>
    </row>
    <row r="10" spans="1:9" s="3" customFormat="1" ht="30" customHeight="1" x14ac:dyDescent="0.25">
      <c r="A10" s="589" t="s">
        <v>269</v>
      </c>
      <c r="B10" s="600" t="s">
        <v>314</v>
      </c>
      <c r="C10" s="601"/>
      <c r="D10" s="276" t="s">
        <v>315</v>
      </c>
      <c r="E10" s="68"/>
      <c r="F10" s="276" t="s">
        <v>316</v>
      </c>
      <c r="G10" s="68"/>
      <c r="H10" s="276" t="s">
        <v>317</v>
      </c>
      <c r="I10" s="68"/>
    </row>
    <row r="11" spans="1:9" s="3" customFormat="1" ht="30" customHeight="1" x14ac:dyDescent="0.25">
      <c r="A11" s="589"/>
      <c r="B11" s="591" t="s">
        <v>318</v>
      </c>
      <c r="C11" s="592"/>
      <c r="D11" s="63" t="s">
        <v>319</v>
      </c>
      <c r="E11" s="49"/>
      <c r="F11" s="63" t="s">
        <v>320</v>
      </c>
      <c r="G11" s="49"/>
      <c r="H11" s="63" t="s">
        <v>321</v>
      </c>
      <c r="I11" s="49"/>
    </row>
    <row r="12" spans="1:9" s="3" customFormat="1" ht="30" customHeight="1" x14ac:dyDescent="0.25">
      <c r="A12" s="589"/>
      <c r="B12" s="591" t="s">
        <v>322</v>
      </c>
      <c r="C12" s="602"/>
      <c r="D12" s="63" t="s">
        <v>323</v>
      </c>
      <c r="E12" s="49"/>
      <c r="F12" s="63" t="s">
        <v>324</v>
      </c>
      <c r="G12" s="49"/>
      <c r="H12" s="63" t="s">
        <v>325</v>
      </c>
      <c r="I12" s="49"/>
    </row>
    <row r="13" spans="1:9" s="6" customFormat="1" ht="30" customHeight="1" thickBot="1" x14ac:dyDescent="0.3">
      <c r="A13" s="598" t="s">
        <v>234</v>
      </c>
      <c r="B13" s="599"/>
      <c r="C13" s="62"/>
      <c r="D13" s="64" t="s">
        <v>326</v>
      </c>
      <c r="E13" s="44">
        <f>SUM(E3:E12)</f>
        <v>0</v>
      </c>
      <c r="F13" s="64" t="s">
        <v>327</v>
      </c>
      <c r="G13" s="44">
        <f>SUM(G3:G12)</f>
        <v>0</v>
      </c>
      <c r="H13" s="64" t="s">
        <v>328</v>
      </c>
      <c r="I13" s="44">
        <f>SUM(I3:I12)</f>
        <v>0</v>
      </c>
    </row>
  </sheetData>
  <sheetProtection sheet="1" selectLockedCells="1"/>
  <mergeCells count="14">
    <mergeCell ref="A13:B13"/>
    <mergeCell ref="B10:C10"/>
    <mergeCell ref="B12:C12"/>
    <mergeCell ref="A10:A12"/>
    <mergeCell ref="B11:C11"/>
    <mergeCell ref="A2:C2"/>
    <mergeCell ref="A3:A9"/>
    <mergeCell ref="B3:C3"/>
    <mergeCell ref="B4:C4"/>
    <mergeCell ref="B5:C5"/>
    <mergeCell ref="B6:C6"/>
    <mergeCell ref="B7:C7"/>
    <mergeCell ref="B8:C8"/>
    <mergeCell ref="B9:C9"/>
  </mergeCells>
  <phoneticPr fontId="2" type="noConversion"/>
  <dataValidations count="1">
    <dataValidation type="whole" operator="greaterThanOrEqual" allowBlank="1" showInputMessage="1" showErrorMessage="1" errorTitle="Zahlenformat" error="Bitte in vollen Euro eingeben!_x000a_Negative Werte sind nicht zulässig." sqref="G3:G12 E3:E12 I3:I12" xr:uid="{00000000-0002-0000-0500-000000000000}">
      <formula1>0</formula1>
    </dataValidation>
  </dataValidations>
  <pageMargins left="0.78740157480314965" right="0.78740157480314965" top="0.39370078740157483" bottom="0.19685039370078741" header="0.11811023622047245" footer="0"/>
  <pageSetup paperSize="9" scale="77" fitToHeight="0" orientation="landscape" horizontalDpi="1200" verticalDpi="12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216B6-F758-43D0-BF08-EBAAF2AA21EA}">
  <sheetPr codeName="Tabelle10"/>
  <dimension ref="A1:F22"/>
  <sheetViews>
    <sheetView zoomScaleNormal="100" workbookViewId="0">
      <selection activeCell="A10" sqref="A10"/>
    </sheetView>
  </sheetViews>
  <sheetFormatPr baseColWidth="10" defaultColWidth="11.44140625" defaultRowHeight="15" customHeight="1" x14ac:dyDescent="0.25"/>
  <cols>
    <col min="1" max="1" width="55.77734375" style="93" customWidth="1"/>
    <col min="2" max="2" width="10.77734375" style="93" customWidth="1"/>
    <col min="3" max="3" width="18.77734375" style="93" customWidth="1"/>
    <col min="4" max="4" width="10.6640625" style="93" customWidth="1"/>
    <col min="5" max="6" width="19.6640625" style="93" customWidth="1"/>
    <col min="7" max="16384" width="11.44140625" style="93"/>
  </cols>
  <sheetData>
    <row r="1" spans="1:6" ht="30" customHeight="1" thickBot="1" x14ac:dyDescent="0.3">
      <c r="A1" s="71" t="str">
        <f>"Berichtsstellennummer: "&amp;Allgemeines!E24</f>
        <v xml:space="preserve">Berichtsstellennummer: </v>
      </c>
      <c r="B1" s="94"/>
      <c r="D1" s="297"/>
      <c r="E1" s="297"/>
      <c r="F1" s="297"/>
    </row>
    <row r="2" spans="1:6" ht="15" customHeight="1" x14ac:dyDescent="0.25">
      <c r="A2" s="606" t="s">
        <v>521</v>
      </c>
      <c r="B2" s="609" t="s">
        <v>0</v>
      </c>
      <c r="C2" s="436" t="str">
        <f>"Stand am "&amp;Allgemeines!E21</f>
        <v>Stand am 31.12.2023</v>
      </c>
      <c r="F2" s="297"/>
    </row>
    <row r="3" spans="1:6" ht="15" customHeight="1" x14ac:dyDescent="0.25">
      <c r="A3" s="607"/>
      <c r="B3" s="610"/>
      <c r="C3" s="486"/>
      <c r="F3" s="297"/>
    </row>
    <row r="4" spans="1:6" ht="15" customHeight="1" x14ac:dyDescent="0.25">
      <c r="A4" s="608"/>
      <c r="B4" s="611"/>
      <c r="C4" s="487"/>
      <c r="F4" s="297"/>
    </row>
    <row r="5" spans="1:6" ht="30" customHeight="1" x14ac:dyDescent="0.25">
      <c r="A5" s="322" t="s">
        <v>527</v>
      </c>
      <c r="B5" s="323" t="s">
        <v>531</v>
      </c>
      <c r="C5" s="333">
        <f>SUM(Kassenkredite!H24:H38)+Wertpapiere!P15+SUM(Kredite!Q26:Q40)</f>
        <v>0</v>
      </c>
      <c r="F5" s="297"/>
    </row>
    <row r="6" spans="1:6" ht="30" customHeight="1" thickBot="1" x14ac:dyDescent="0.3">
      <c r="A6" s="324" t="s">
        <v>522</v>
      </c>
      <c r="B6" s="325" t="s">
        <v>523</v>
      </c>
      <c r="C6" s="332">
        <f>IF(E20&lt;0,"Fehler: Wert ist negativ",E20)</f>
        <v>0</v>
      </c>
      <c r="F6" s="297"/>
    </row>
    <row r="7" spans="1:6" ht="30" customHeight="1" thickBot="1" x14ac:dyDescent="0.3"/>
    <row r="8" spans="1:6" ht="30" customHeight="1" thickTop="1" thickBot="1" x14ac:dyDescent="0.3">
      <c r="A8" s="612" t="s">
        <v>534</v>
      </c>
      <c r="B8" s="613"/>
      <c r="C8" s="614" t="s">
        <v>528</v>
      </c>
      <c r="D8" s="615"/>
      <c r="E8" s="298">
        <v>45291</v>
      </c>
    </row>
    <row r="9" spans="1:6" ht="45" customHeight="1" thickTop="1" thickBot="1" x14ac:dyDescent="0.3">
      <c r="A9" s="299" t="s">
        <v>533</v>
      </c>
      <c r="B9" s="300" t="s">
        <v>529</v>
      </c>
      <c r="C9" s="301" t="s">
        <v>540</v>
      </c>
      <c r="D9" s="302" t="s">
        <v>539</v>
      </c>
      <c r="E9" s="303" t="s">
        <v>535</v>
      </c>
    </row>
    <row r="10" spans="1:6" ht="25.2" customHeight="1" x14ac:dyDescent="0.25">
      <c r="A10" s="304"/>
      <c r="B10" s="305"/>
      <c r="C10" s="306"/>
      <c r="D10" s="307">
        <f>B10-$E$8</f>
        <v>-45291</v>
      </c>
      <c r="E10" s="308">
        <f>D10*C10</f>
        <v>0</v>
      </c>
    </row>
    <row r="11" spans="1:6" ht="25.2" customHeight="1" x14ac:dyDescent="0.25">
      <c r="A11" s="304"/>
      <c r="B11" s="305"/>
      <c r="C11" s="306"/>
      <c r="D11" s="307">
        <f t="shared" ref="D11:D14" si="0">B11-$E$8</f>
        <v>-45291</v>
      </c>
      <c r="E11" s="308">
        <f t="shared" ref="E11:E14" si="1">D11*C11</f>
        <v>0</v>
      </c>
    </row>
    <row r="12" spans="1:6" ht="25.2" customHeight="1" x14ac:dyDescent="0.25">
      <c r="A12" s="304"/>
      <c r="B12" s="305"/>
      <c r="C12" s="306"/>
      <c r="D12" s="307">
        <f t="shared" si="0"/>
        <v>-45291</v>
      </c>
      <c r="E12" s="308">
        <f t="shared" si="1"/>
        <v>0</v>
      </c>
    </row>
    <row r="13" spans="1:6" ht="25.2" customHeight="1" x14ac:dyDescent="0.25">
      <c r="A13" s="304"/>
      <c r="B13" s="305"/>
      <c r="C13" s="306"/>
      <c r="D13" s="307">
        <f t="shared" si="0"/>
        <v>-45291</v>
      </c>
      <c r="E13" s="308">
        <f t="shared" si="1"/>
        <v>0</v>
      </c>
    </row>
    <row r="14" spans="1:6" ht="25.2" customHeight="1" x14ac:dyDescent="0.25">
      <c r="A14" s="304"/>
      <c r="B14" s="305"/>
      <c r="C14" s="306"/>
      <c r="D14" s="307">
        <f t="shared" si="0"/>
        <v>-45291</v>
      </c>
      <c r="E14" s="308">
        <f t="shared" si="1"/>
        <v>0</v>
      </c>
    </row>
    <row r="15" spans="1:6" ht="25.2" customHeight="1" x14ac:dyDescent="0.25">
      <c r="A15" s="309"/>
      <c r="B15" s="310"/>
      <c r="C15" s="311"/>
      <c r="D15" s="312">
        <f t="shared" ref="D15:D17" si="2">B15-$E$8</f>
        <v>-45291</v>
      </c>
      <c r="E15" s="313">
        <f>D15*C15</f>
        <v>0</v>
      </c>
    </row>
    <row r="16" spans="1:6" ht="25.2" customHeight="1" x14ac:dyDescent="0.25">
      <c r="A16" s="309"/>
      <c r="B16" s="310"/>
      <c r="C16" s="311"/>
      <c r="D16" s="312">
        <f t="shared" si="2"/>
        <v>-45291</v>
      </c>
      <c r="E16" s="313">
        <f>D16*C16</f>
        <v>0</v>
      </c>
    </row>
    <row r="17" spans="1:5" ht="25.2" customHeight="1" thickBot="1" x14ac:dyDescent="0.3">
      <c r="A17" s="314"/>
      <c r="B17" s="315"/>
      <c r="C17" s="316"/>
      <c r="D17" s="312">
        <f t="shared" si="2"/>
        <v>-45291</v>
      </c>
      <c r="E17" s="313">
        <f t="shared" ref="E17" si="3">D17*C17</f>
        <v>0</v>
      </c>
    </row>
    <row r="18" spans="1:5" ht="30" customHeight="1" x14ac:dyDescent="0.25">
      <c r="A18" s="616" t="s">
        <v>530</v>
      </c>
      <c r="B18" s="618" t="s">
        <v>238</v>
      </c>
      <c r="C18" s="317">
        <f>SUM(C10:C17)</f>
        <v>0</v>
      </c>
      <c r="D18" s="318"/>
      <c r="E18" s="620">
        <f>SUM(E10:E17)</f>
        <v>0</v>
      </c>
    </row>
    <row r="19" spans="1:5" ht="30" customHeight="1" thickBot="1" x14ac:dyDescent="0.3">
      <c r="A19" s="617"/>
      <c r="B19" s="619"/>
      <c r="C19" s="319" t="str">
        <f>IF(C18=C5,"Korrekt!","Fehler: Ungleich Wert in Zelle C5")</f>
        <v>Korrekt!</v>
      </c>
      <c r="D19" s="320"/>
      <c r="E19" s="621"/>
    </row>
    <row r="20" spans="1:5" ht="30" customHeight="1" thickBot="1" x14ac:dyDescent="0.3">
      <c r="A20" s="622" t="s">
        <v>522</v>
      </c>
      <c r="B20" s="623"/>
      <c r="C20" s="623"/>
      <c r="D20" s="624"/>
      <c r="E20" s="321">
        <f>ROUND(IFERROR(E18/C18,0),0)</f>
        <v>0</v>
      </c>
    </row>
    <row r="21" spans="1:5" ht="79.95" customHeight="1" thickTop="1" thickBot="1" x14ac:dyDescent="0.3">
      <c r="A21" s="603" t="s">
        <v>541</v>
      </c>
      <c r="B21" s="604"/>
      <c r="C21" s="604"/>
      <c r="D21" s="604"/>
      <c r="E21" s="605"/>
    </row>
    <row r="22" spans="1:5" ht="15" customHeight="1" thickTop="1" x14ac:dyDescent="0.25"/>
  </sheetData>
  <sheetProtection sheet="1" selectLockedCells="1"/>
  <mergeCells count="10">
    <mergeCell ref="A21:E21"/>
    <mergeCell ref="A2:A4"/>
    <mergeCell ref="B2:B4"/>
    <mergeCell ref="C2:C4"/>
    <mergeCell ref="A8:B8"/>
    <mergeCell ref="C8:D8"/>
    <mergeCell ref="A18:A19"/>
    <mergeCell ref="B18:B19"/>
    <mergeCell ref="E18:E19"/>
    <mergeCell ref="A20:D20"/>
  </mergeCells>
  <conditionalFormatting sqref="C19">
    <cfRule type="containsText" dxfId="125" priority="1" operator="containsText" text="Fehler">
      <formula>NOT(ISERROR(SEARCH("Fehler",C19)))</formula>
    </cfRule>
  </conditionalFormatting>
  <conditionalFormatting sqref="B18">
    <cfRule type="cellIs" dxfId="124" priority="7" stopIfTrue="1" operator="equal">
      <formula>"richtig"</formula>
    </cfRule>
    <cfRule type="cellIs" dxfId="123" priority="8" stopIfTrue="1" operator="equal">
      <formula>"Fehler"</formula>
    </cfRule>
    <cfRule type="cellIs" dxfId="122" priority="9" stopIfTrue="1" operator="equal">
      <formula>"x"</formula>
    </cfRule>
  </conditionalFormatting>
  <conditionalFormatting sqref="B18">
    <cfRule type="containsText" dxfId="121" priority="5" operator="containsText" text="Fehler">
      <formula>NOT(ISERROR(SEARCH("Fehler",B18)))</formula>
    </cfRule>
    <cfRule type="cellIs" dxfId="120" priority="6" operator="equal">
      <formula>"Fehler"</formula>
    </cfRule>
  </conditionalFormatting>
  <conditionalFormatting sqref="C19">
    <cfRule type="cellIs" dxfId="119" priority="2" stopIfTrue="1" operator="equal">
      <formula>"richtig"</formula>
    </cfRule>
    <cfRule type="cellIs" dxfId="118" priority="3" stopIfTrue="1" operator="equal">
      <formula>"Fehler"</formula>
    </cfRule>
    <cfRule type="cellIs" dxfId="117" priority="4" stopIfTrue="1" operator="equal">
      <formula>"x"</formula>
    </cfRule>
  </conditionalFormatting>
  <dataValidations count="1">
    <dataValidation type="whole" operator="greaterThanOrEqual" allowBlank="1" showInputMessage="1" showErrorMessage="1" errorTitle="Zahlenformat" error="Bitte in vollen Euro eingeben!_x000a_Negative Werte sind nicht zulässig." sqref="F6 I6" xr:uid="{DFF4E58D-5E80-4120-B9D2-D390079BB33A}">
      <formula1>0</formula1>
    </dataValidation>
  </dataValidations>
  <pageMargins left="0.78740157480314965" right="0.78740157480314965" top="0.39370078740157483" bottom="0.19685039370078741" header="0.11811023622047245" footer="0"/>
  <pageSetup paperSize="9" scale="89" fitToHeight="0" orientation="landscape" horizontalDpi="1200" verticalDpi="12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Z22"/>
  <sheetViews>
    <sheetView zoomScaleNormal="100" workbookViewId="0">
      <selection activeCell="E5" sqref="E5"/>
    </sheetView>
  </sheetViews>
  <sheetFormatPr baseColWidth="10" defaultColWidth="11.44140625" defaultRowHeight="15" customHeight="1" x14ac:dyDescent="0.25"/>
  <cols>
    <col min="1" max="1" width="10.77734375" style="7" customWidth="1"/>
    <col min="2" max="2" width="23.77734375" style="7" customWidth="1"/>
    <col min="3" max="3" width="16.33203125" style="7" customWidth="1"/>
    <col min="4" max="4" width="11.77734375" style="7" customWidth="1"/>
    <col min="5" max="5" width="20.77734375" style="7" customWidth="1"/>
    <col min="6" max="6" width="16.33203125" style="7" customWidth="1"/>
    <col min="7" max="7" width="11.77734375" style="7" customWidth="1"/>
    <col min="8" max="8" width="20.77734375" style="7" customWidth="1"/>
    <col min="9" max="9" width="16.33203125" style="7" customWidth="1"/>
    <col min="10" max="10" width="11.77734375" style="7" customWidth="1"/>
    <col min="11" max="11" width="20.77734375" style="7" customWidth="1"/>
    <col min="12" max="16384" width="11.44140625" style="7"/>
  </cols>
  <sheetData>
    <row r="1" spans="1:26" ht="30" customHeight="1" thickBot="1" x14ac:dyDescent="0.3">
      <c r="A1" s="71" t="str">
        <f>"Berichtsstellennummer: "&amp;Allgemeines!E24</f>
        <v xml:space="preserve">Berichtsstellennummer: </v>
      </c>
      <c r="B1" s="10"/>
      <c r="E1" s="8"/>
      <c r="G1" s="8"/>
      <c r="H1" s="8"/>
      <c r="J1" s="8"/>
      <c r="K1" s="8"/>
      <c r="L1" s="8"/>
      <c r="Z1" s="17"/>
    </row>
    <row r="2" spans="1:26" ht="15" customHeight="1" x14ac:dyDescent="0.25">
      <c r="A2" s="643" t="s">
        <v>461</v>
      </c>
      <c r="B2" s="644"/>
      <c r="C2" s="632" t="s">
        <v>284</v>
      </c>
      <c r="D2" s="433" t="s">
        <v>0</v>
      </c>
      <c r="E2" s="83" t="s">
        <v>411</v>
      </c>
      <c r="F2" s="632" t="s">
        <v>284</v>
      </c>
      <c r="G2" s="433" t="s">
        <v>0</v>
      </c>
      <c r="H2" s="83" t="s">
        <v>270</v>
      </c>
      <c r="I2" s="632" t="s">
        <v>284</v>
      </c>
      <c r="J2" s="433" t="s">
        <v>0</v>
      </c>
      <c r="K2" s="83" t="s">
        <v>412</v>
      </c>
    </row>
    <row r="3" spans="1:26" ht="15" customHeight="1" x14ac:dyDescent="0.25">
      <c r="A3" s="645"/>
      <c r="B3" s="646"/>
      <c r="C3" s="633"/>
      <c r="D3" s="638"/>
      <c r="E3" s="640" t="str">
        <f>"Stand am "&amp;Allgemeines!$E$21 &amp; "
in vollen Euro"</f>
        <v>Stand am 31.12.2023
in vollen Euro</v>
      </c>
      <c r="F3" s="633"/>
      <c r="G3" s="638"/>
      <c r="H3" s="640" t="str">
        <f>"Stand am "&amp;Allgemeines!$E$21 &amp; "
in vollen Euro"</f>
        <v>Stand am 31.12.2023
in vollen Euro</v>
      </c>
      <c r="I3" s="633"/>
      <c r="J3" s="638"/>
      <c r="K3" s="640" t="str">
        <f>"Stand am "&amp;Allgemeines!$E$21 &amp; "
in vollen Euro"</f>
        <v>Stand am 31.12.2023
in vollen Euro</v>
      </c>
    </row>
    <row r="4" spans="1:26" ht="15" customHeight="1" thickBot="1" x14ac:dyDescent="0.3">
      <c r="A4" s="647"/>
      <c r="B4" s="648"/>
      <c r="C4" s="634"/>
      <c r="D4" s="639"/>
      <c r="E4" s="641"/>
      <c r="F4" s="634"/>
      <c r="G4" s="639"/>
      <c r="H4" s="641"/>
      <c r="I4" s="634"/>
      <c r="J4" s="639"/>
      <c r="K4" s="641"/>
    </row>
    <row r="5" spans="1:26" ht="30" customHeight="1" x14ac:dyDescent="0.25">
      <c r="A5" s="642" t="str">
        <f>"in "&amp;RIGHT(Allgemeines!$E$21,4)+1</f>
        <v>in 2024</v>
      </c>
      <c r="B5" s="283" t="s">
        <v>209</v>
      </c>
      <c r="C5" s="284"/>
      <c r="D5" s="285" t="s">
        <v>413</v>
      </c>
      <c r="E5" s="286"/>
      <c r="F5" s="284"/>
      <c r="G5" s="285" t="s">
        <v>425</v>
      </c>
      <c r="H5" s="286"/>
      <c r="I5" s="284"/>
      <c r="J5" s="285" t="s">
        <v>437</v>
      </c>
      <c r="K5" s="286"/>
    </row>
    <row r="6" spans="1:26" ht="30" customHeight="1" x14ac:dyDescent="0.25">
      <c r="A6" s="626"/>
      <c r="B6" s="291" t="s">
        <v>210</v>
      </c>
      <c r="C6" s="292" t="str">
        <f>IF(E6&gt;E5,"Fehler: darunter &gt; insgesamt","")</f>
        <v/>
      </c>
      <c r="D6" s="293" t="s">
        <v>414</v>
      </c>
      <c r="E6" s="294"/>
      <c r="F6" s="292" t="str">
        <f>IF(H6&gt;H5,"Fehler: darunter &gt; insgesamt","")</f>
        <v/>
      </c>
      <c r="G6" s="293" t="s">
        <v>426</v>
      </c>
      <c r="H6" s="294"/>
      <c r="I6" s="292" t="str">
        <f>IF(K6&gt;K5,"Fehler: darunter &gt; insgesamt","")</f>
        <v/>
      </c>
      <c r="J6" s="293" t="s">
        <v>438</v>
      </c>
      <c r="K6" s="294"/>
    </row>
    <row r="7" spans="1:26" ht="30" customHeight="1" x14ac:dyDescent="0.25">
      <c r="A7" s="625" t="str">
        <f>"in "&amp;RIGHT(Allgemeines!$E$21,4)+2</f>
        <v>in 2025</v>
      </c>
      <c r="B7" s="287" t="s">
        <v>209</v>
      </c>
      <c r="C7" s="288"/>
      <c r="D7" s="289" t="s">
        <v>415</v>
      </c>
      <c r="E7" s="290"/>
      <c r="F7" s="288"/>
      <c r="G7" s="289" t="s">
        <v>427</v>
      </c>
      <c r="H7" s="290"/>
      <c r="I7" s="288"/>
      <c r="J7" s="289" t="s">
        <v>439</v>
      </c>
      <c r="K7" s="290"/>
    </row>
    <row r="8" spans="1:26" ht="30" customHeight="1" x14ac:dyDescent="0.25">
      <c r="A8" s="626"/>
      <c r="B8" s="291" t="s">
        <v>210</v>
      </c>
      <c r="C8" s="292" t="str">
        <f>IF(E8&gt;E7,"Fehler: darunter &gt; insgesamt","")</f>
        <v/>
      </c>
      <c r="D8" s="293" t="s">
        <v>416</v>
      </c>
      <c r="E8" s="294"/>
      <c r="F8" s="292" t="str">
        <f>IF(H8&gt;H7,"Fehler: darunter &gt; insgesamt","")</f>
        <v/>
      </c>
      <c r="G8" s="293" t="s">
        <v>428</v>
      </c>
      <c r="H8" s="294"/>
      <c r="I8" s="292" t="str">
        <f>IF(K8&gt;K7,"Fehler: darunter &gt; insgesamt","")</f>
        <v/>
      </c>
      <c r="J8" s="293" t="s">
        <v>440</v>
      </c>
      <c r="K8" s="294"/>
    </row>
    <row r="9" spans="1:26" ht="30" customHeight="1" x14ac:dyDescent="0.25">
      <c r="A9" s="625" t="str">
        <f>"in "&amp;RIGHT(Allgemeines!$E$21,4)+3</f>
        <v>in 2026</v>
      </c>
      <c r="B9" s="287" t="s">
        <v>209</v>
      </c>
      <c r="C9" s="288"/>
      <c r="D9" s="289" t="s">
        <v>417</v>
      </c>
      <c r="E9" s="290"/>
      <c r="F9" s="288"/>
      <c r="G9" s="289" t="s">
        <v>429</v>
      </c>
      <c r="H9" s="290"/>
      <c r="I9" s="288"/>
      <c r="J9" s="289" t="s">
        <v>441</v>
      </c>
      <c r="K9" s="290"/>
    </row>
    <row r="10" spans="1:26" ht="30" customHeight="1" x14ac:dyDescent="0.25">
      <c r="A10" s="626"/>
      <c r="B10" s="291" t="s">
        <v>210</v>
      </c>
      <c r="C10" s="292" t="str">
        <f>IF(E10&gt;E9,"Fehler: darunter &gt; insgesamt","")</f>
        <v/>
      </c>
      <c r="D10" s="293" t="s">
        <v>418</v>
      </c>
      <c r="E10" s="294"/>
      <c r="F10" s="292" t="str">
        <f>IF(H10&gt;H9,"Fehler: darunter &gt; insgesamt","")</f>
        <v/>
      </c>
      <c r="G10" s="293" t="s">
        <v>430</v>
      </c>
      <c r="H10" s="294"/>
      <c r="I10" s="292" t="str">
        <f>IF(K10&gt;K9,"Fehler: darunter &gt; insgesamt","")</f>
        <v/>
      </c>
      <c r="J10" s="293" t="s">
        <v>442</v>
      </c>
      <c r="K10" s="294"/>
    </row>
    <row r="11" spans="1:26" ht="30" customHeight="1" x14ac:dyDescent="0.25">
      <c r="A11" s="625" t="str">
        <f>"in "&amp;RIGHT(Allgemeines!$E$21,4)+4</f>
        <v>in 2027</v>
      </c>
      <c r="B11" s="287" t="s">
        <v>209</v>
      </c>
      <c r="C11" s="288"/>
      <c r="D11" s="289" t="s">
        <v>419</v>
      </c>
      <c r="E11" s="290"/>
      <c r="F11" s="288"/>
      <c r="G11" s="289" t="s">
        <v>431</v>
      </c>
      <c r="H11" s="290"/>
      <c r="I11" s="288"/>
      <c r="J11" s="289" t="s">
        <v>443</v>
      </c>
      <c r="K11" s="290"/>
    </row>
    <row r="12" spans="1:26" ht="30" customHeight="1" x14ac:dyDescent="0.25">
      <c r="A12" s="626"/>
      <c r="B12" s="291" t="s">
        <v>210</v>
      </c>
      <c r="C12" s="292" t="str">
        <f>IF(E12&gt;E11,"Fehler: darunter &gt; insgesamt","")</f>
        <v/>
      </c>
      <c r="D12" s="293" t="s">
        <v>420</v>
      </c>
      <c r="E12" s="294"/>
      <c r="F12" s="292" t="str">
        <f>IF(H12&gt;H11,"Fehler: darunter &gt; insgesamt","")</f>
        <v/>
      </c>
      <c r="G12" s="293" t="s">
        <v>432</v>
      </c>
      <c r="H12" s="294"/>
      <c r="I12" s="292" t="str">
        <f>IF(K12&gt;K11,"Fehler: darunter &gt; insgesamt","")</f>
        <v/>
      </c>
      <c r="J12" s="293" t="s">
        <v>444</v>
      </c>
      <c r="K12" s="294"/>
    </row>
    <row r="13" spans="1:26" ht="30" customHeight="1" x14ac:dyDescent="0.25">
      <c r="A13" s="625" t="str">
        <f>"in "&amp;RIGHT(Allgemeines!$E$21,4)+5</f>
        <v>in 2028</v>
      </c>
      <c r="B13" s="287" t="s">
        <v>209</v>
      </c>
      <c r="C13" s="288"/>
      <c r="D13" s="289" t="s">
        <v>421</v>
      </c>
      <c r="E13" s="290"/>
      <c r="F13" s="288"/>
      <c r="G13" s="289" t="s">
        <v>433</v>
      </c>
      <c r="H13" s="290"/>
      <c r="I13" s="288"/>
      <c r="J13" s="289" t="s">
        <v>445</v>
      </c>
      <c r="K13" s="290"/>
    </row>
    <row r="14" spans="1:26" ht="30" customHeight="1" x14ac:dyDescent="0.25">
      <c r="A14" s="626"/>
      <c r="B14" s="291" t="s">
        <v>210</v>
      </c>
      <c r="C14" s="292" t="str">
        <f>IF(E14&gt;E13,"Fehler: darunter &gt; insgesamt","")</f>
        <v/>
      </c>
      <c r="D14" s="293" t="s">
        <v>422</v>
      </c>
      <c r="E14" s="294"/>
      <c r="F14" s="292" t="str">
        <f>IF(H14&gt;H13,"Fehler: darunter &gt; insgesamt","")</f>
        <v/>
      </c>
      <c r="G14" s="293" t="s">
        <v>434</v>
      </c>
      <c r="H14" s="294"/>
      <c r="I14" s="292" t="str">
        <f>IF(K14&gt;K13,"Fehler: darunter &gt; insgesamt","")</f>
        <v/>
      </c>
      <c r="J14" s="293" t="s">
        <v>446</v>
      </c>
      <c r="K14" s="294"/>
    </row>
    <row r="15" spans="1:26" ht="30" customHeight="1" x14ac:dyDescent="0.25">
      <c r="A15" s="625" t="str">
        <f>"nach "&amp;RIGHT(Allgemeines!$E$21,4)+5</f>
        <v>nach 2028</v>
      </c>
      <c r="B15" s="287" t="s">
        <v>209</v>
      </c>
      <c r="C15" s="288"/>
      <c r="D15" s="289" t="s">
        <v>423</v>
      </c>
      <c r="E15" s="290"/>
      <c r="F15" s="288"/>
      <c r="G15" s="289" t="s">
        <v>435</v>
      </c>
      <c r="H15" s="290"/>
      <c r="I15" s="288"/>
      <c r="J15" s="289" t="s">
        <v>447</v>
      </c>
      <c r="K15" s="290"/>
    </row>
    <row r="16" spans="1:26" ht="30" customHeight="1" x14ac:dyDescent="0.25">
      <c r="A16" s="626"/>
      <c r="B16" s="279" t="s">
        <v>210</v>
      </c>
      <c r="C16" s="280" t="str">
        <f>IF(E16&gt;E15,"Fehler: darunter &gt; insgesamt","")</f>
        <v/>
      </c>
      <c r="D16" s="281" t="s">
        <v>424</v>
      </c>
      <c r="E16" s="282"/>
      <c r="F16" s="280" t="str">
        <f>IF(H16&gt;H15,"Fehler: darunter &gt; insgesamt","")</f>
        <v/>
      </c>
      <c r="G16" s="281" t="s">
        <v>436</v>
      </c>
      <c r="H16" s="282"/>
      <c r="I16" s="280" t="str">
        <f>IF(K16&gt;K15,"Fehler: darunter &gt; insgesamt","")</f>
        <v/>
      </c>
      <c r="J16" s="281" t="s">
        <v>448</v>
      </c>
      <c r="K16" s="282"/>
    </row>
    <row r="17" spans="1:11" ht="30" customHeight="1" thickBot="1" x14ac:dyDescent="0.3">
      <c r="A17" s="627" t="s">
        <v>234</v>
      </c>
      <c r="B17" s="628"/>
      <c r="C17" s="89" t="str">
        <f>IF(E17=SUM(Kassenkredite!H24:H38),"","Fehler: Summe Fälligkeiten ungleich Kassenkredite")</f>
        <v/>
      </c>
      <c r="D17" s="90" t="s">
        <v>449</v>
      </c>
      <c r="E17" s="48">
        <f t="shared" ref="E17" si="0">E5+E7+E9+E11+E13+E15</f>
        <v>0</v>
      </c>
      <c r="F17" s="89" t="str">
        <f>IF(H17=SUM(Wertpapiere!P6:P14),"","Fehler: Summe Fälligkeiten ungleich Wertpapiere")</f>
        <v/>
      </c>
      <c r="G17" s="90" t="s">
        <v>450</v>
      </c>
      <c r="H17" s="48">
        <f t="shared" ref="H17" si="1">H5+H7+H9+H11+H13+H15</f>
        <v>0</v>
      </c>
      <c r="I17" s="89" t="str">
        <f>IF(K17=SUM(Kredite!Q26:Q40),"","Fehler: Summe Fälligkeiten ungleich Kredite")</f>
        <v/>
      </c>
      <c r="J17" s="90" t="s">
        <v>451</v>
      </c>
      <c r="K17" s="48">
        <f t="shared" ref="K17" si="2">K5+K7+K9+K11+K13+K15</f>
        <v>0</v>
      </c>
    </row>
    <row r="18" spans="1:11" ht="10.050000000000001" customHeight="1" x14ac:dyDescent="0.25"/>
    <row r="19" spans="1:11" ht="10.050000000000001" customHeight="1" thickBot="1" x14ac:dyDescent="0.3"/>
    <row r="20" spans="1:11" ht="19.95" customHeight="1" x14ac:dyDescent="0.25">
      <c r="A20" s="442" t="s">
        <v>235</v>
      </c>
      <c r="B20" s="443"/>
      <c r="C20" s="443"/>
      <c r="D20" s="443"/>
      <c r="E20" s="443"/>
      <c r="F20" s="443"/>
      <c r="G20" s="443"/>
      <c r="H20" s="443"/>
      <c r="I20" s="443"/>
      <c r="J20" s="443"/>
      <c r="K20" s="483"/>
    </row>
    <row r="21" spans="1:11" s="21" customFormat="1" ht="30" customHeight="1" thickBot="1" x14ac:dyDescent="0.3">
      <c r="A21" s="635" t="s">
        <v>518</v>
      </c>
      <c r="B21" s="636"/>
      <c r="C21" s="636"/>
      <c r="D21" s="636"/>
      <c r="E21" s="636"/>
      <c r="F21" s="636"/>
      <c r="G21" s="636"/>
      <c r="H21" s="636"/>
      <c r="I21" s="636"/>
      <c r="J21" s="636"/>
      <c r="K21" s="637"/>
    </row>
    <row r="22" spans="1:11" ht="100.05" customHeight="1" thickBot="1" x14ac:dyDescent="0.3">
      <c r="A22" s="629"/>
      <c r="B22" s="630"/>
      <c r="C22" s="630"/>
      <c r="D22" s="630"/>
      <c r="E22" s="630"/>
      <c r="F22" s="630"/>
      <c r="G22" s="630"/>
      <c r="H22" s="630"/>
      <c r="I22" s="630"/>
      <c r="J22" s="630"/>
      <c r="K22" s="631"/>
    </row>
  </sheetData>
  <sheetProtection sheet="1" selectLockedCells="1"/>
  <mergeCells count="20">
    <mergeCell ref="A2:B4"/>
    <mergeCell ref="D2:D4"/>
    <mergeCell ref="C2:C4"/>
    <mergeCell ref="A11:A12"/>
    <mergeCell ref="A13:A14"/>
    <mergeCell ref="A15:A16"/>
    <mergeCell ref="A17:B17"/>
    <mergeCell ref="A22:K22"/>
    <mergeCell ref="I2:I4"/>
    <mergeCell ref="A20:K20"/>
    <mergeCell ref="A21:K21"/>
    <mergeCell ref="G2:G4"/>
    <mergeCell ref="J2:J4"/>
    <mergeCell ref="E3:E4"/>
    <mergeCell ref="H3:H4"/>
    <mergeCell ref="K3:K4"/>
    <mergeCell ref="F2:F4"/>
    <mergeCell ref="A9:A10"/>
    <mergeCell ref="A5:A6"/>
    <mergeCell ref="A7:A8"/>
  </mergeCells>
  <phoneticPr fontId="2" type="noConversion"/>
  <conditionalFormatting sqref="C5">
    <cfRule type="cellIs" dxfId="116" priority="186" stopIfTrue="1" operator="equal">
      <formula>"richtig"</formula>
    </cfRule>
    <cfRule type="cellIs" dxfId="115" priority="187" stopIfTrue="1" operator="equal">
      <formula>"Fehler"</formula>
    </cfRule>
  </conditionalFormatting>
  <conditionalFormatting sqref="C6">
    <cfRule type="cellIs" dxfId="114" priority="188" stopIfTrue="1" operator="equal">
      <formula>"richtig"</formula>
    </cfRule>
    <cfRule type="cellIs" dxfId="113" priority="189" stopIfTrue="1" operator="equal">
      <formula>"Fehler"</formula>
    </cfRule>
    <cfRule type="cellIs" dxfId="112" priority="190" stopIfTrue="1" operator="equal">
      <formula>"x"</formula>
    </cfRule>
  </conditionalFormatting>
  <conditionalFormatting sqref="C17">
    <cfRule type="cellIs" dxfId="111" priority="191" stopIfTrue="1" operator="equal">
      <formula>"richtig"</formula>
    </cfRule>
    <cfRule type="cellIs" dxfId="110" priority="192" stopIfTrue="1" operator="equal">
      <formula>"Fehler: insg. nach Fälligkeit ungleich Wertpapiere insg.+ Kredite des nicht-öffentl. Bereichs insg."</formula>
    </cfRule>
    <cfRule type="cellIs" dxfId="109" priority="193" stopIfTrue="1" operator="equal">
      <formula>"x"</formula>
    </cfRule>
  </conditionalFormatting>
  <conditionalFormatting sqref="C17 C6">
    <cfRule type="containsText" dxfId="108" priority="185" operator="containsText" text="Fehler">
      <formula>NOT(ISERROR(SEARCH("Fehler",C6)))</formula>
    </cfRule>
  </conditionalFormatting>
  <conditionalFormatting sqref="F5">
    <cfRule type="cellIs" dxfId="107" priority="177" stopIfTrue="1" operator="equal">
      <formula>"richtig"</formula>
    </cfRule>
    <cfRule type="cellIs" dxfId="106" priority="178" stopIfTrue="1" operator="equal">
      <formula>"Fehler"</formula>
    </cfRule>
  </conditionalFormatting>
  <conditionalFormatting sqref="F6">
    <cfRule type="cellIs" dxfId="105" priority="179" stopIfTrue="1" operator="equal">
      <formula>"richtig"</formula>
    </cfRule>
    <cfRule type="cellIs" dxfId="104" priority="180" stopIfTrue="1" operator="equal">
      <formula>"Fehler"</formula>
    </cfRule>
    <cfRule type="cellIs" dxfId="103" priority="181" stopIfTrue="1" operator="equal">
      <formula>"x"</formula>
    </cfRule>
  </conditionalFormatting>
  <conditionalFormatting sqref="F17">
    <cfRule type="cellIs" dxfId="102" priority="182" stopIfTrue="1" operator="equal">
      <formula>"richtig"</formula>
    </cfRule>
    <cfRule type="cellIs" dxfId="101" priority="183" stopIfTrue="1" operator="equal">
      <formula>"Fehler: insg. nach Fälligkeit ungleich Wertpapiere insg.+ Kredite des nicht-öffentl. Bereichs insg."</formula>
    </cfRule>
    <cfRule type="cellIs" dxfId="100" priority="184" stopIfTrue="1" operator="equal">
      <formula>"x"</formula>
    </cfRule>
  </conditionalFormatting>
  <conditionalFormatting sqref="F17 F6">
    <cfRule type="containsText" dxfId="99" priority="176" operator="containsText" text="Fehler">
      <formula>NOT(ISERROR(SEARCH("Fehler",F6)))</formula>
    </cfRule>
  </conditionalFormatting>
  <conditionalFormatting sqref="I5">
    <cfRule type="cellIs" dxfId="98" priority="168" stopIfTrue="1" operator="equal">
      <formula>"richtig"</formula>
    </cfRule>
    <cfRule type="cellIs" dxfId="97" priority="169" stopIfTrue="1" operator="equal">
      <formula>"Fehler"</formula>
    </cfRule>
  </conditionalFormatting>
  <conditionalFormatting sqref="I6">
    <cfRule type="cellIs" dxfId="96" priority="170" stopIfTrue="1" operator="equal">
      <formula>"richtig"</formula>
    </cfRule>
    <cfRule type="cellIs" dxfId="95" priority="171" stopIfTrue="1" operator="equal">
      <formula>"Fehler"</formula>
    </cfRule>
    <cfRule type="cellIs" dxfId="94" priority="172" stopIfTrue="1" operator="equal">
      <formula>"x"</formula>
    </cfRule>
  </conditionalFormatting>
  <conditionalFormatting sqref="I17">
    <cfRule type="cellIs" dxfId="93" priority="173" stopIfTrue="1" operator="equal">
      <formula>"richtig"</formula>
    </cfRule>
    <cfRule type="cellIs" dxfId="92" priority="174" stopIfTrue="1" operator="equal">
      <formula>"Fehler: insg. nach Fälligkeit ungleich Wertpapiere insg.+ Kredite des nicht-öffentl. Bereichs insg."</formula>
    </cfRule>
    <cfRule type="cellIs" dxfId="91" priority="175" stopIfTrue="1" operator="equal">
      <formula>"x"</formula>
    </cfRule>
  </conditionalFormatting>
  <conditionalFormatting sqref="I17 I6">
    <cfRule type="containsText" dxfId="90" priority="167" operator="containsText" text="Fehler">
      <formula>NOT(ISERROR(SEARCH("Fehler",I6)))</formula>
    </cfRule>
  </conditionalFormatting>
  <conditionalFormatting sqref="C7">
    <cfRule type="cellIs" dxfId="89" priority="162" stopIfTrue="1" operator="equal">
      <formula>"richtig"</formula>
    </cfRule>
    <cfRule type="cellIs" dxfId="88" priority="163" stopIfTrue="1" operator="equal">
      <formula>"Fehler"</formula>
    </cfRule>
  </conditionalFormatting>
  <conditionalFormatting sqref="F7">
    <cfRule type="cellIs" dxfId="87" priority="156" stopIfTrue="1" operator="equal">
      <formula>"richtig"</formula>
    </cfRule>
    <cfRule type="cellIs" dxfId="86" priority="157" stopIfTrue="1" operator="equal">
      <formula>"Fehler"</formula>
    </cfRule>
  </conditionalFormatting>
  <conditionalFormatting sqref="I7">
    <cfRule type="cellIs" dxfId="85" priority="150" stopIfTrue="1" operator="equal">
      <formula>"richtig"</formula>
    </cfRule>
    <cfRule type="cellIs" dxfId="84" priority="151" stopIfTrue="1" operator="equal">
      <formula>"Fehler"</formula>
    </cfRule>
  </conditionalFormatting>
  <conditionalFormatting sqref="C9">
    <cfRule type="cellIs" dxfId="83" priority="144" stopIfTrue="1" operator="equal">
      <formula>"richtig"</formula>
    </cfRule>
    <cfRule type="cellIs" dxfId="82" priority="145" stopIfTrue="1" operator="equal">
      <formula>"Fehler"</formula>
    </cfRule>
  </conditionalFormatting>
  <conditionalFormatting sqref="F9">
    <cfRule type="cellIs" dxfId="81" priority="138" stopIfTrue="1" operator="equal">
      <formula>"richtig"</formula>
    </cfRule>
    <cfRule type="cellIs" dxfId="80" priority="139" stopIfTrue="1" operator="equal">
      <formula>"Fehler"</formula>
    </cfRule>
  </conditionalFormatting>
  <conditionalFormatting sqref="I9">
    <cfRule type="cellIs" dxfId="79" priority="132" stopIfTrue="1" operator="equal">
      <formula>"richtig"</formula>
    </cfRule>
    <cfRule type="cellIs" dxfId="78" priority="133" stopIfTrue="1" operator="equal">
      <formula>"Fehler"</formula>
    </cfRule>
  </conditionalFormatting>
  <conditionalFormatting sqref="C11">
    <cfRule type="cellIs" dxfId="77" priority="126" stopIfTrue="1" operator="equal">
      <formula>"richtig"</formula>
    </cfRule>
    <cfRule type="cellIs" dxfId="76" priority="127" stopIfTrue="1" operator="equal">
      <formula>"Fehler"</formula>
    </cfRule>
  </conditionalFormatting>
  <conditionalFormatting sqref="F11">
    <cfRule type="cellIs" dxfId="75" priority="120" stopIfTrue="1" operator="equal">
      <formula>"richtig"</formula>
    </cfRule>
    <cfRule type="cellIs" dxfId="74" priority="121" stopIfTrue="1" operator="equal">
      <formula>"Fehler"</formula>
    </cfRule>
  </conditionalFormatting>
  <conditionalFormatting sqref="I11">
    <cfRule type="cellIs" dxfId="73" priority="114" stopIfTrue="1" operator="equal">
      <formula>"richtig"</formula>
    </cfRule>
    <cfRule type="cellIs" dxfId="72" priority="115" stopIfTrue="1" operator="equal">
      <formula>"Fehler"</formula>
    </cfRule>
  </conditionalFormatting>
  <conditionalFormatting sqref="C13">
    <cfRule type="cellIs" dxfId="71" priority="108" stopIfTrue="1" operator="equal">
      <formula>"richtig"</formula>
    </cfRule>
    <cfRule type="cellIs" dxfId="70" priority="109" stopIfTrue="1" operator="equal">
      <formula>"Fehler"</formula>
    </cfRule>
  </conditionalFormatting>
  <conditionalFormatting sqref="F13">
    <cfRule type="cellIs" dxfId="69" priority="102" stopIfTrue="1" operator="equal">
      <formula>"richtig"</formula>
    </cfRule>
    <cfRule type="cellIs" dxfId="68" priority="103" stopIfTrue="1" operator="equal">
      <formula>"Fehler"</formula>
    </cfRule>
  </conditionalFormatting>
  <conditionalFormatting sqref="I13">
    <cfRule type="cellIs" dxfId="67" priority="96" stopIfTrue="1" operator="equal">
      <formula>"richtig"</formula>
    </cfRule>
    <cfRule type="cellIs" dxfId="66" priority="97" stopIfTrue="1" operator="equal">
      <formula>"Fehler"</formula>
    </cfRule>
  </conditionalFormatting>
  <conditionalFormatting sqref="C15">
    <cfRule type="cellIs" dxfId="65" priority="90" stopIfTrue="1" operator="equal">
      <formula>"richtig"</formula>
    </cfRule>
    <cfRule type="cellIs" dxfId="64" priority="91" stopIfTrue="1" operator="equal">
      <formula>"Fehler"</formula>
    </cfRule>
  </conditionalFormatting>
  <conditionalFormatting sqref="C16">
    <cfRule type="cellIs" dxfId="63" priority="92" stopIfTrue="1" operator="equal">
      <formula>"richtig"</formula>
    </cfRule>
    <cfRule type="cellIs" dxfId="62" priority="93" stopIfTrue="1" operator="equal">
      <formula>"Fehler"</formula>
    </cfRule>
    <cfRule type="cellIs" dxfId="61" priority="94" stopIfTrue="1" operator="equal">
      <formula>"x"</formula>
    </cfRule>
  </conditionalFormatting>
  <conditionalFormatting sqref="C16">
    <cfRule type="containsText" dxfId="60" priority="89" operator="containsText" text="Fehler">
      <formula>NOT(ISERROR(SEARCH("Fehler",C16)))</formula>
    </cfRule>
  </conditionalFormatting>
  <conditionalFormatting sqref="F15">
    <cfRule type="cellIs" dxfId="59" priority="84" stopIfTrue="1" operator="equal">
      <formula>"richtig"</formula>
    </cfRule>
    <cfRule type="cellIs" dxfId="58" priority="85" stopIfTrue="1" operator="equal">
      <formula>"Fehler"</formula>
    </cfRule>
  </conditionalFormatting>
  <conditionalFormatting sqref="F16">
    <cfRule type="cellIs" dxfId="57" priority="86" stopIfTrue="1" operator="equal">
      <formula>"richtig"</formula>
    </cfRule>
    <cfRule type="cellIs" dxfId="56" priority="87" stopIfTrue="1" operator="equal">
      <formula>"Fehler"</formula>
    </cfRule>
    <cfRule type="cellIs" dxfId="55" priority="88" stopIfTrue="1" operator="equal">
      <formula>"x"</formula>
    </cfRule>
  </conditionalFormatting>
  <conditionalFormatting sqref="F16">
    <cfRule type="containsText" dxfId="54" priority="83" operator="containsText" text="Fehler">
      <formula>NOT(ISERROR(SEARCH("Fehler",F16)))</formula>
    </cfRule>
  </conditionalFormatting>
  <conditionalFormatting sqref="I15">
    <cfRule type="cellIs" dxfId="53" priority="78" stopIfTrue="1" operator="equal">
      <formula>"richtig"</formula>
    </cfRule>
    <cfRule type="cellIs" dxfId="52" priority="79" stopIfTrue="1" operator="equal">
      <formula>"Fehler"</formula>
    </cfRule>
  </conditionalFormatting>
  <conditionalFormatting sqref="I16">
    <cfRule type="cellIs" dxfId="51" priority="80" stopIfTrue="1" operator="equal">
      <formula>"richtig"</formula>
    </cfRule>
    <cfRule type="cellIs" dxfId="50" priority="81" stopIfTrue="1" operator="equal">
      <formula>"Fehler"</formula>
    </cfRule>
    <cfRule type="cellIs" dxfId="49" priority="82" stopIfTrue="1" operator="equal">
      <formula>"x"</formula>
    </cfRule>
  </conditionalFormatting>
  <conditionalFormatting sqref="I16">
    <cfRule type="containsText" dxfId="48" priority="77" operator="containsText" text="Fehler">
      <formula>NOT(ISERROR(SEARCH("Fehler",I16)))</formula>
    </cfRule>
  </conditionalFormatting>
  <conditionalFormatting sqref="C10">
    <cfRule type="cellIs" dxfId="47" priority="62" stopIfTrue="1" operator="equal">
      <formula>"richtig"</formula>
    </cfRule>
    <cfRule type="cellIs" dxfId="46" priority="63" stopIfTrue="1" operator="equal">
      <formula>"Fehler"</formula>
    </cfRule>
    <cfRule type="cellIs" dxfId="45" priority="64" stopIfTrue="1" operator="equal">
      <formula>"x"</formula>
    </cfRule>
  </conditionalFormatting>
  <conditionalFormatting sqref="C10">
    <cfRule type="containsText" dxfId="44" priority="61" operator="containsText" text="Fehler">
      <formula>NOT(ISERROR(SEARCH("Fehler",C10)))</formula>
    </cfRule>
  </conditionalFormatting>
  <conditionalFormatting sqref="F10">
    <cfRule type="cellIs" dxfId="43" priority="58" stopIfTrue="1" operator="equal">
      <formula>"richtig"</formula>
    </cfRule>
    <cfRule type="cellIs" dxfId="42" priority="59" stopIfTrue="1" operator="equal">
      <formula>"Fehler"</formula>
    </cfRule>
    <cfRule type="cellIs" dxfId="41" priority="60" stopIfTrue="1" operator="equal">
      <formula>"x"</formula>
    </cfRule>
  </conditionalFormatting>
  <conditionalFormatting sqref="F10">
    <cfRule type="containsText" dxfId="40" priority="57" operator="containsText" text="Fehler">
      <formula>NOT(ISERROR(SEARCH("Fehler",F10)))</formula>
    </cfRule>
  </conditionalFormatting>
  <conditionalFormatting sqref="I10">
    <cfRule type="cellIs" dxfId="39" priority="54" stopIfTrue="1" operator="equal">
      <formula>"richtig"</formula>
    </cfRule>
    <cfRule type="cellIs" dxfId="38" priority="55" stopIfTrue="1" operator="equal">
      <formula>"Fehler"</formula>
    </cfRule>
    <cfRule type="cellIs" dxfId="37" priority="56" stopIfTrue="1" operator="equal">
      <formula>"x"</formula>
    </cfRule>
  </conditionalFormatting>
  <conditionalFormatting sqref="I10">
    <cfRule type="containsText" dxfId="36" priority="53" operator="containsText" text="Fehler">
      <formula>NOT(ISERROR(SEARCH("Fehler",I10)))</formula>
    </cfRule>
  </conditionalFormatting>
  <conditionalFormatting sqref="C12">
    <cfRule type="cellIs" dxfId="35" priority="50" stopIfTrue="1" operator="equal">
      <formula>"richtig"</formula>
    </cfRule>
    <cfRule type="cellIs" dxfId="34" priority="51" stopIfTrue="1" operator="equal">
      <formula>"Fehler"</formula>
    </cfRule>
    <cfRule type="cellIs" dxfId="33" priority="52" stopIfTrue="1" operator="equal">
      <formula>"x"</formula>
    </cfRule>
  </conditionalFormatting>
  <conditionalFormatting sqref="C12">
    <cfRule type="containsText" dxfId="32" priority="49" operator="containsText" text="Fehler">
      <formula>NOT(ISERROR(SEARCH("Fehler",C12)))</formula>
    </cfRule>
  </conditionalFormatting>
  <conditionalFormatting sqref="F12">
    <cfRule type="cellIs" dxfId="31" priority="46" stopIfTrue="1" operator="equal">
      <formula>"richtig"</formula>
    </cfRule>
    <cfRule type="cellIs" dxfId="30" priority="47" stopIfTrue="1" operator="equal">
      <formula>"Fehler"</formula>
    </cfRule>
    <cfRule type="cellIs" dxfId="29" priority="48" stopIfTrue="1" operator="equal">
      <formula>"x"</formula>
    </cfRule>
  </conditionalFormatting>
  <conditionalFormatting sqref="F12">
    <cfRule type="containsText" dxfId="28" priority="45" operator="containsText" text="Fehler">
      <formula>NOT(ISERROR(SEARCH("Fehler",F12)))</formula>
    </cfRule>
  </conditionalFormatting>
  <conditionalFormatting sqref="I12">
    <cfRule type="cellIs" dxfId="27" priority="42" stopIfTrue="1" operator="equal">
      <formula>"richtig"</formula>
    </cfRule>
    <cfRule type="cellIs" dxfId="26" priority="43" stopIfTrue="1" operator="equal">
      <formula>"Fehler"</formula>
    </cfRule>
    <cfRule type="cellIs" dxfId="25" priority="44" stopIfTrue="1" operator="equal">
      <formula>"x"</formula>
    </cfRule>
  </conditionalFormatting>
  <conditionalFormatting sqref="I12">
    <cfRule type="containsText" dxfId="24" priority="41" operator="containsText" text="Fehler">
      <formula>NOT(ISERROR(SEARCH("Fehler",I12)))</formula>
    </cfRule>
  </conditionalFormatting>
  <conditionalFormatting sqref="C14">
    <cfRule type="cellIs" dxfId="23" priority="38" stopIfTrue="1" operator="equal">
      <formula>"richtig"</formula>
    </cfRule>
    <cfRule type="cellIs" dxfId="22" priority="39" stopIfTrue="1" operator="equal">
      <formula>"Fehler"</formula>
    </cfRule>
    <cfRule type="cellIs" dxfId="21" priority="40" stopIfTrue="1" operator="equal">
      <formula>"x"</formula>
    </cfRule>
  </conditionalFormatting>
  <conditionalFormatting sqref="C14">
    <cfRule type="containsText" dxfId="20" priority="37" operator="containsText" text="Fehler">
      <formula>NOT(ISERROR(SEARCH("Fehler",C14)))</formula>
    </cfRule>
  </conditionalFormatting>
  <conditionalFormatting sqref="F14">
    <cfRule type="cellIs" dxfId="19" priority="34" stopIfTrue="1" operator="equal">
      <formula>"richtig"</formula>
    </cfRule>
    <cfRule type="cellIs" dxfId="18" priority="35" stopIfTrue="1" operator="equal">
      <formula>"Fehler"</formula>
    </cfRule>
    <cfRule type="cellIs" dxfId="17" priority="36" stopIfTrue="1" operator="equal">
      <formula>"x"</formula>
    </cfRule>
  </conditionalFormatting>
  <conditionalFormatting sqref="F14">
    <cfRule type="containsText" dxfId="16" priority="33" operator="containsText" text="Fehler">
      <formula>NOT(ISERROR(SEARCH("Fehler",F14)))</formula>
    </cfRule>
  </conditionalFormatting>
  <conditionalFormatting sqref="I14">
    <cfRule type="cellIs" dxfId="15" priority="30" stopIfTrue="1" operator="equal">
      <formula>"richtig"</formula>
    </cfRule>
    <cfRule type="cellIs" dxfId="14" priority="31" stopIfTrue="1" operator="equal">
      <formula>"Fehler"</formula>
    </cfRule>
    <cfRule type="cellIs" dxfId="13" priority="32" stopIfTrue="1" operator="equal">
      <formula>"x"</formula>
    </cfRule>
  </conditionalFormatting>
  <conditionalFormatting sqref="I14">
    <cfRule type="containsText" dxfId="12" priority="29" operator="containsText" text="Fehler">
      <formula>NOT(ISERROR(SEARCH("Fehler",I14)))</formula>
    </cfRule>
  </conditionalFormatting>
  <conditionalFormatting sqref="C8">
    <cfRule type="cellIs" dxfId="11" priority="26" stopIfTrue="1" operator="equal">
      <formula>"richtig"</formula>
    </cfRule>
    <cfRule type="cellIs" dxfId="10" priority="27" stopIfTrue="1" operator="equal">
      <formula>"Fehler"</formula>
    </cfRule>
    <cfRule type="cellIs" dxfId="9" priority="28" stopIfTrue="1" operator="equal">
      <formula>"x"</formula>
    </cfRule>
  </conditionalFormatting>
  <conditionalFormatting sqref="C8">
    <cfRule type="containsText" dxfId="8" priority="25" operator="containsText" text="Fehler">
      <formula>NOT(ISERROR(SEARCH("Fehler",C8)))</formula>
    </cfRule>
  </conditionalFormatting>
  <conditionalFormatting sqref="F8">
    <cfRule type="cellIs" dxfId="7" priority="22" stopIfTrue="1" operator="equal">
      <formula>"richtig"</formula>
    </cfRule>
    <cfRule type="cellIs" dxfId="6" priority="23" stopIfTrue="1" operator="equal">
      <formula>"Fehler"</formula>
    </cfRule>
    <cfRule type="cellIs" dxfId="5" priority="24" stopIfTrue="1" operator="equal">
      <formula>"x"</formula>
    </cfRule>
  </conditionalFormatting>
  <conditionalFormatting sqref="F8">
    <cfRule type="containsText" dxfId="4" priority="21" operator="containsText" text="Fehler">
      <formula>NOT(ISERROR(SEARCH("Fehler",F8)))</formula>
    </cfRule>
  </conditionalFormatting>
  <conditionalFormatting sqref="I8">
    <cfRule type="cellIs" dxfId="3" priority="18" stopIfTrue="1" operator="equal">
      <formula>"richtig"</formula>
    </cfRule>
    <cfRule type="cellIs" dxfId="2" priority="19" stopIfTrue="1" operator="equal">
      <formula>"Fehler"</formula>
    </cfRule>
    <cfRule type="cellIs" dxfId="1" priority="20" stopIfTrue="1" operator="equal">
      <formula>"x"</formula>
    </cfRule>
  </conditionalFormatting>
  <conditionalFormatting sqref="I8">
    <cfRule type="containsText" dxfId="0" priority="17" operator="containsText" text="Fehler">
      <formula>NOT(ISERROR(SEARCH("Fehler",I8)))</formula>
    </cfRule>
  </conditionalFormatting>
  <dataValidations count="1">
    <dataValidation type="whole" operator="greaterThanOrEqual" allowBlank="1" showInputMessage="1" showErrorMessage="1" errorTitle="Zahlenformat" error="Bitte in vollen Euro angeben!_x000a_Negative Werte sind nicht zulässig." sqref="K5:K16 E5:E16 H5:H16" xr:uid="{00000000-0002-0000-0600-000000000000}">
      <formula1>0</formula1>
    </dataValidation>
  </dataValidations>
  <pageMargins left="0.78740157480314965" right="0.78740157480314965" top="0.39370078740157483" bottom="0.19685039370078741" header="0.11811023622047245" footer="0"/>
  <pageSetup paperSize="9" scale="74" fitToHeight="0" orientation="landscape" horizontalDpi="1200" verticalDpi="1200" r:id="rId1"/>
  <headerFooter alignWithMargins="0"/>
  <colBreaks count="1" manualBreakCount="1">
    <brk id="1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C485"/>
  <sheetViews>
    <sheetView topLeftCell="A436" zoomScaleNormal="100" workbookViewId="0">
      <selection activeCell="B447" sqref="B447"/>
    </sheetView>
  </sheetViews>
  <sheetFormatPr baseColWidth="10" defaultColWidth="11.44140625" defaultRowHeight="13.2" x14ac:dyDescent="0.25"/>
  <cols>
    <col min="1" max="1" width="11.44140625" style="91"/>
    <col min="2" max="2" width="17.5546875" style="65" customWidth="1"/>
    <col min="3" max="3" width="11.44140625" style="65"/>
    <col min="4" max="16384" width="11.44140625" style="39"/>
  </cols>
  <sheetData>
    <row r="1" spans="1:3" s="65" customFormat="1" x14ac:dyDescent="0.25">
      <c r="A1" s="91">
        <f>Allgemeines!$E$24</f>
        <v>0</v>
      </c>
      <c r="B1" s="65" t="str">
        <f>Kassenkredite!E3</f>
        <v>P1000</v>
      </c>
      <c r="C1" s="65">
        <f>VLOOKUP(B1,Kassenkredite!$E$3:$F$39,2,0)</f>
        <v>0</v>
      </c>
    </row>
    <row r="2" spans="1:3" s="65" customFormat="1" x14ac:dyDescent="0.25">
      <c r="A2" s="91">
        <f>Allgemeines!$E$24</f>
        <v>0</v>
      </c>
      <c r="B2" s="65" t="str">
        <f>Kassenkredite!G3</f>
        <v>P1009</v>
      </c>
      <c r="C2" s="65">
        <f>VLOOKUP(B2,Kassenkredite!$G$3:$H$39,2,0)</f>
        <v>0</v>
      </c>
    </row>
    <row r="3" spans="1:3" s="65" customFormat="1" x14ac:dyDescent="0.25">
      <c r="A3" s="91">
        <f>Allgemeines!$E$24</f>
        <v>0</v>
      </c>
      <c r="B3" s="65" t="str">
        <f>Kassenkredite!E4</f>
        <v>P1200</v>
      </c>
      <c r="C3" s="65">
        <f>VLOOKUP(B3,Kassenkredite!$E$3:$F$39,2,0)</f>
        <v>0</v>
      </c>
    </row>
    <row r="4" spans="1:3" s="65" customFormat="1" x14ac:dyDescent="0.25">
      <c r="A4" s="91">
        <f>Allgemeines!$E$24</f>
        <v>0</v>
      </c>
      <c r="B4" s="65" t="str">
        <f>Kassenkredite!G4</f>
        <v>P1209</v>
      </c>
      <c r="C4" s="65">
        <f>VLOOKUP(B4,Kassenkredite!$G$3:$H$39,2,0)</f>
        <v>0</v>
      </c>
    </row>
    <row r="5" spans="1:3" s="65" customFormat="1" x14ac:dyDescent="0.25">
      <c r="A5" s="91">
        <f>Allgemeines!$E$24</f>
        <v>0</v>
      </c>
      <c r="B5" s="65" t="str">
        <f>Kassenkredite!E5</f>
        <v>P1210</v>
      </c>
      <c r="C5" s="65">
        <f>VLOOKUP(B5,Kassenkredite!$E$3:$F$39,2,0)</f>
        <v>0</v>
      </c>
    </row>
    <row r="6" spans="1:3" s="65" customFormat="1" x14ac:dyDescent="0.25">
      <c r="A6" s="91">
        <f>Allgemeines!$E$24</f>
        <v>0</v>
      </c>
      <c r="B6" s="65" t="str">
        <f>Kassenkredite!G5</f>
        <v>P1219</v>
      </c>
      <c r="C6" s="65">
        <f>VLOOKUP(B6,Kassenkredite!$G$3:$H$39,2,0)</f>
        <v>0</v>
      </c>
    </row>
    <row r="7" spans="1:3" s="65" customFormat="1" x14ac:dyDescent="0.25">
      <c r="A7" s="91">
        <f>Allgemeines!$E$24</f>
        <v>0</v>
      </c>
      <c r="B7" s="65" t="str">
        <f>Kassenkredite!E6</f>
        <v>P1010</v>
      </c>
      <c r="C7" s="65">
        <f>VLOOKUP(B7,Kassenkredite!$E$3:$F$39,2,0)</f>
        <v>0</v>
      </c>
    </row>
    <row r="8" spans="1:3" s="65" customFormat="1" x14ac:dyDescent="0.25">
      <c r="A8" s="91">
        <f>Allgemeines!$E$24</f>
        <v>0</v>
      </c>
      <c r="B8" s="65" t="str">
        <f>Kassenkredite!G6</f>
        <v>P1019</v>
      </c>
      <c r="C8" s="65">
        <f>VLOOKUP(B8,Kassenkredite!$G$3:$H$39,2,0)</f>
        <v>0</v>
      </c>
    </row>
    <row r="9" spans="1:3" s="65" customFormat="1" x14ac:dyDescent="0.25">
      <c r="A9" s="91">
        <f>Allgemeines!$E$24</f>
        <v>0</v>
      </c>
      <c r="B9" s="65" t="str">
        <f>Kassenkredite!E7</f>
        <v>P1220</v>
      </c>
      <c r="C9" s="65">
        <f>VLOOKUP(B9,Kassenkredite!$E$3:$F$39,2,0)</f>
        <v>0</v>
      </c>
    </row>
    <row r="10" spans="1:3" s="65" customFormat="1" x14ac:dyDescent="0.25">
      <c r="A10" s="91">
        <f>Allgemeines!$E$24</f>
        <v>0</v>
      </c>
      <c r="B10" s="65" t="str">
        <f>Kassenkredite!G7</f>
        <v>P1229</v>
      </c>
      <c r="C10" s="65">
        <f>VLOOKUP(B10,Kassenkredite!$G$3:$H$39,2,0)</f>
        <v>0</v>
      </c>
    </row>
    <row r="11" spans="1:3" s="65" customFormat="1" x14ac:dyDescent="0.25">
      <c r="A11" s="91">
        <f>Allgemeines!$E$24</f>
        <v>0</v>
      </c>
      <c r="B11" s="65" t="str">
        <f>Kassenkredite!E8</f>
        <v>P1230</v>
      </c>
      <c r="C11" s="65">
        <f>VLOOKUP(B11,Kassenkredite!$E$3:$F$39,2,0)</f>
        <v>0</v>
      </c>
    </row>
    <row r="12" spans="1:3" s="65" customFormat="1" x14ac:dyDescent="0.25">
      <c r="A12" s="91">
        <f>Allgemeines!$E$24</f>
        <v>0</v>
      </c>
      <c r="B12" s="65" t="str">
        <f>Kassenkredite!G8</f>
        <v>P1239</v>
      </c>
      <c r="C12" s="65">
        <f>VLOOKUP(B12,Kassenkredite!$G$3:$H$39,2,0)</f>
        <v>0</v>
      </c>
    </row>
    <row r="13" spans="1:3" s="65" customFormat="1" x14ac:dyDescent="0.25">
      <c r="A13" s="91">
        <f>Allgemeines!$E$24</f>
        <v>0</v>
      </c>
      <c r="B13" s="65" t="str">
        <f>Kassenkredite!E9</f>
        <v>P1020</v>
      </c>
      <c r="C13" s="65">
        <f>VLOOKUP(B13,Kassenkredite!$E$3:$F$39,2,0)</f>
        <v>0</v>
      </c>
    </row>
    <row r="14" spans="1:3" s="65" customFormat="1" x14ac:dyDescent="0.25">
      <c r="A14" s="91">
        <f>Allgemeines!$E$24</f>
        <v>0</v>
      </c>
      <c r="B14" s="65" t="str">
        <f>Kassenkredite!G9</f>
        <v>P1029</v>
      </c>
      <c r="C14" s="65">
        <f>VLOOKUP(B14,Kassenkredite!$G$3:$H$39,2,0)</f>
        <v>0</v>
      </c>
    </row>
    <row r="15" spans="1:3" s="65" customFormat="1" x14ac:dyDescent="0.25">
      <c r="A15" s="91">
        <f>Allgemeines!$E$24</f>
        <v>0</v>
      </c>
      <c r="B15" s="65" t="str">
        <f>Kassenkredite!E10</f>
        <v>P1240</v>
      </c>
      <c r="C15" s="65">
        <f>VLOOKUP(B15,Kassenkredite!$E$3:$F$39,2,0)</f>
        <v>0</v>
      </c>
    </row>
    <row r="16" spans="1:3" s="65" customFormat="1" x14ac:dyDescent="0.25">
      <c r="A16" s="91">
        <f>Allgemeines!$E$24</f>
        <v>0</v>
      </c>
      <c r="B16" s="65" t="str">
        <f>Kassenkredite!G10</f>
        <v>P1249</v>
      </c>
      <c r="C16" s="65">
        <f>VLOOKUP(B16,Kassenkredite!$G$3:$H$39,2,0)</f>
        <v>0</v>
      </c>
    </row>
    <row r="17" spans="1:3" s="65" customFormat="1" x14ac:dyDescent="0.25">
      <c r="A17" s="91">
        <f>Allgemeines!$E$24</f>
        <v>0</v>
      </c>
      <c r="B17" s="65" t="str">
        <f>Kassenkredite!E11</f>
        <v>P1250</v>
      </c>
      <c r="C17" s="65">
        <f>VLOOKUP(B17,Kassenkredite!$E$3:$F$39,2,0)</f>
        <v>0</v>
      </c>
    </row>
    <row r="18" spans="1:3" s="65" customFormat="1" x14ac:dyDescent="0.25">
      <c r="A18" s="91">
        <f>Allgemeines!$E$24</f>
        <v>0</v>
      </c>
      <c r="B18" s="65" t="str">
        <f>Kassenkredite!G11</f>
        <v>P1259</v>
      </c>
      <c r="C18" s="65">
        <f>VLOOKUP(B18,Kassenkredite!$G$3:$H$39,2,0)</f>
        <v>0</v>
      </c>
    </row>
    <row r="19" spans="1:3" s="65" customFormat="1" x14ac:dyDescent="0.25">
      <c r="A19" s="91">
        <f>Allgemeines!$E$24</f>
        <v>0</v>
      </c>
      <c r="B19" s="65" t="str">
        <f>Kassenkredite!E12</f>
        <v>P1030</v>
      </c>
      <c r="C19" s="65">
        <f>VLOOKUP(B19,Kassenkredite!$E$3:$F$39,2,0)</f>
        <v>0</v>
      </c>
    </row>
    <row r="20" spans="1:3" s="65" customFormat="1" x14ac:dyDescent="0.25">
      <c r="A20" s="91">
        <f>Allgemeines!$E$24</f>
        <v>0</v>
      </c>
      <c r="B20" s="65" t="str">
        <f>Kassenkredite!G12</f>
        <v>P1039</v>
      </c>
      <c r="C20" s="65">
        <f>VLOOKUP(B20,Kassenkredite!$G$3:$H$39,2,0)</f>
        <v>0</v>
      </c>
    </row>
    <row r="21" spans="1:3" s="65" customFormat="1" x14ac:dyDescent="0.25">
      <c r="A21" s="91">
        <f>Allgemeines!$E$24</f>
        <v>0</v>
      </c>
      <c r="B21" s="65" t="str">
        <f>Kassenkredite!E13</f>
        <v>P1260</v>
      </c>
      <c r="C21" s="65">
        <f>VLOOKUP(B21,Kassenkredite!$E$3:$F$39,2,0)</f>
        <v>0</v>
      </c>
    </row>
    <row r="22" spans="1:3" s="65" customFormat="1" x14ac:dyDescent="0.25">
      <c r="A22" s="91">
        <f>Allgemeines!$E$24</f>
        <v>0</v>
      </c>
      <c r="B22" s="65" t="str">
        <f>Kassenkredite!G13</f>
        <v>P1269</v>
      </c>
      <c r="C22" s="65">
        <f>VLOOKUP(B22,Kassenkredite!$G$3:$H$39,2,0)</f>
        <v>0</v>
      </c>
    </row>
    <row r="23" spans="1:3" s="65" customFormat="1" x14ac:dyDescent="0.25">
      <c r="A23" s="91">
        <f>Allgemeines!$E$24</f>
        <v>0</v>
      </c>
      <c r="B23" s="65" t="str">
        <f>Kassenkredite!E14</f>
        <v>P1270</v>
      </c>
      <c r="C23" s="65">
        <f>VLOOKUP(B23,Kassenkredite!$E$3:$F$39,2,0)</f>
        <v>0</v>
      </c>
    </row>
    <row r="24" spans="1:3" s="65" customFormat="1" x14ac:dyDescent="0.25">
      <c r="A24" s="91">
        <f>Allgemeines!$E$24</f>
        <v>0</v>
      </c>
      <c r="B24" s="65" t="str">
        <f>Kassenkredite!G14</f>
        <v>P1279</v>
      </c>
      <c r="C24" s="65">
        <f>VLOOKUP(B24,Kassenkredite!$G$3:$H$39,2,0)</f>
        <v>0</v>
      </c>
    </row>
    <row r="25" spans="1:3" s="65" customFormat="1" x14ac:dyDescent="0.25">
      <c r="A25" s="91">
        <f>Allgemeines!$E$24</f>
        <v>0</v>
      </c>
      <c r="B25" s="65" t="str">
        <f>Kassenkredite!E15</f>
        <v>P1040</v>
      </c>
      <c r="C25" s="65">
        <f>VLOOKUP(B25,Kassenkredite!$E$3:$F$39,2,0)</f>
        <v>0</v>
      </c>
    </row>
    <row r="26" spans="1:3" s="65" customFormat="1" x14ac:dyDescent="0.25">
      <c r="A26" s="91">
        <f>Allgemeines!$E$24</f>
        <v>0</v>
      </c>
      <c r="B26" s="65" t="str">
        <f>Kassenkredite!G15</f>
        <v>P1049</v>
      </c>
      <c r="C26" s="65">
        <f>VLOOKUP(B26,Kassenkredite!$G$3:$H$39,2,0)</f>
        <v>0</v>
      </c>
    </row>
    <row r="27" spans="1:3" s="65" customFormat="1" x14ac:dyDescent="0.25">
      <c r="A27" s="91">
        <f>Allgemeines!$E$24</f>
        <v>0</v>
      </c>
      <c r="B27" s="65" t="str">
        <f>Kassenkredite!E16</f>
        <v>P1280</v>
      </c>
      <c r="C27" s="65">
        <f>VLOOKUP(B27,Kassenkredite!$E$3:$F$39,2,0)</f>
        <v>0</v>
      </c>
    </row>
    <row r="28" spans="1:3" s="65" customFormat="1" x14ac:dyDescent="0.25">
      <c r="A28" s="91">
        <f>Allgemeines!$E$24</f>
        <v>0</v>
      </c>
      <c r="B28" s="65" t="str">
        <f>Kassenkredite!G16</f>
        <v>P1289</v>
      </c>
      <c r="C28" s="65">
        <f>VLOOKUP(B28,Kassenkredite!$G$3:$H$39,2,0)</f>
        <v>0</v>
      </c>
    </row>
    <row r="29" spans="1:3" s="65" customFormat="1" x14ac:dyDescent="0.25">
      <c r="A29" s="91">
        <f>Allgemeines!$E$24</f>
        <v>0</v>
      </c>
      <c r="B29" s="65" t="str">
        <f>Kassenkredite!E17</f>
        <v>P1290</v>
      </c>
      <c r="C29" s="65">
        <f>VLOOKUP(B29,Kassenkredite!$E$3:$F$39,2,0)</f>
        <v>0</v>
      </c>
    </row>
    <row r="30" spans="1:3" s="65" customFormat="1" x14ac:dyDescent="0.25">
      <c r="A30" s="91">
        <f>Allgemeines!$E$24</f>
        <v>0</v>
      </c>
      <c r="B30" s="65" t="str">
        <f>Kassenkredite!G17</f>
        <v>P1299</v>
      </c>
      <c r="C30" s="65">
        <f>VLOOKUP(B30,Kassenkredite!$G$3:$H$39,2,0)</f>
        <v>0</v>
      </c>
    </row>
    <row r="31" spans="1:3" s="65" customFormat="1" x14ac:dyDescent="0.25">
      <c r="A31" s="91">
        <f>Allgemeines!$E$24</f>
        <v>0</v>
      </c>
      <c r="B31" s="65" t="str">
        <f>Kassenkredite!E18</f>
        <v>P1050</v>
      </c>
      <c r="C31" s="65">
        <f>VLOOKUP(B31,Kassenkredite!$E$3:$F$39,2,0)</f>
        <v>0</v>
      </c>
    </row>
    <row r="32" spans="1:3" s="65" customFormat="1" x14ac:dyDescent="0.25">
      <c r="A32" s="91">
        <f>Allgemeines!$E$24</f>
        <v>0</v>
      </c>
      <c r="B32" s="65" t="str">
        <f>Kassenkredite!G18</f>
        <v>P1059</v>
      </c>
      <c r="C32" s="65">
        <f>VLOOKUP(B32,Kassenkredite!$G$3:$H$39,2,0)</f>
        <v>0</v>
      </c>
    </row>
    <row r="33" spans="1:3" s="65" customFormat="1" x14ac:dyDescent="0.25">
      <c r="A33" s="91">
        <f>Allgemeines!$E$24</f>
        <v>0</v>
      </c>
      <c r="B33" s="65" t="str">
        <f>Kassenkredite!E19</f>
        <v>P1300</v>
      </c>
      <c r="C33" s="65">
        <f>VLOOKUP(B33,Kassenkredite!$E$3:$F$39,2,0)</f>
        <v>0</v>
      </c>
    </row>
    <row r="34" spans="1:3" s="65" customFormat="1" x14ac:dyDescent="0.25">
      <c r="A34" s="91">
        <f>Allgemeines!$E$24</f>
        <v>0</v>
      </c>
      <c r="B34" s="65" t="str">
        <f>Kassenkredite!G19</f>
        <v>P1309</v>
      </c>
      <c r="C34" s="65">
        <f>VLOOKUP(B34,Kassenkredite!$G$3:$H$39,2,0)</f>
        <v>0</v>
      </c>
    </row>
    <row r="35" spans="1:3" s="65" customFormat="1" x14ac:dyDescent="0.25">
      <c r="A35" s="91">
        <f>Allgemeines!$E$24</f>
        <v>0</v>
      </c>
      <c r="B35" s="65" t="str">
        <f>Kassenkredite!E20</f>
        <v>P1310</v>
      </c>
      <c r="C35" s="65">
        <f>VLOOKUP(B35,Kassenkredite!$E$3:$F$39,2,0)</f>
        <v>0</v>
      </c>
    </row>
    <row r="36" spans="1:3" s="65" customFormat="1" x14ac:dyDescent="0.25">
      <c r="A36" s="91">
        <f>Allgemeines!$E$24</f>
        <v>0</v>
      </c>
      <c r="B36" s="65" t="str">
        <f>Kassenkredite!G20</f>
        <v>P1319</v>
      </c>
      <c r="C36" s="65">
        <f>VLOOKUP(B36,Kassenkredite!$G$3:$H$39,2,0)</f>
        <v>0</v>
      </c>
    </row>
    <row r="37" spans="1:3" s="65" customFormat="1" x14ac:dyDescent="0.25">
      <c r="A37" s="91">
        <f>Allgemeines!$E$24</f>
        <v>0</v>
      </c>
      <c r="B37" s="65" t="str">
        <f>Kassenkredite!E21</f>
        <v>P1060</v>
      </c>
      <c r="C37" s="65">
        <f>VLOOKUP(B37,Kassenkredite!$E$3:$F$39,2,0)</f>
        <v>0</v>
      </c>
    </row>
    <row r="38" spans="1:3" s="65" customFormat="1" x14ac:dyDescent="0.25">
      <c r="A38" s="91">
        <f>Allgemeines!$E$24</f>
        <v>0</v>
      </c>
      <c r="B38" s="65" t="str">
        <f>Kassenkredite!G21</f>
        <v>P1069</v>
      </c>
      <c r="C38" s="65">
        <f>VLOOKUP(B38,Kassenkredite!$G$3:$H$39,2,0)</f>
        <v>0</v>
      </c>
    </row>
    <row r="39" spans="1:3" s="65" customFormat="1" x14ac:dyDescent="0.25">
      <c r="A39" s="91">
        <f>Allgemeines!$E$24</f>
        <v>0</v>
      </c>
      <c r="B39" s="65" t="str">
        <f>Kassenkredite!E22</f>
        <v>P1320</v>
      </c>
      <c r="C39" s="65">
        <f>VLOOKUP(B39,Kassenkredite!$E$3:$F$39,2,0)</f>
        <v>0</v>
      </c>
    </row>
    <row r="40" spans="1:3" s="65" customFormat="1" x14ac:dyDescent="0.25">
      <c r="A40" s="91">
        <f>Allgemeines!$E$24</f>
        <v>0</v>
      </c>
      <c r="B40" s="65" t="str">
        <f>Kassenkredite!G22</f>
        <v>P1329</v>
      </c>
      <c r="C40" s="65">
        <f>VLOOKUP(B40,Kassenkredite!$G$3:$H$39,2,0)</f>
        <v>0</v>
      </c>
    </row>
    <row r="41" spans="1:3" s="65" customFormat="1" x14ac:dyDescent="0.25">
      <c r="A41" s="91">
        <f>Allgemeines!$E$24</f>
        <v>0</v>
      </c>
      <c r="B41" s="65" t="str">
        <f>Kassenkredite!E23</f>
        <v>P1330</v>
      </c>
      <c r="C41" s="65">
        <f>VLOOKUP(B41,Kassenkredite!$E$3:$F$39,2,0)</f>
        <v>0</v>
      </c>
    </row>
    <row r="42" spans="1:3" s="65" customFormat="1" x14ac:dyDescent="0.25">
      <c r="A42" s="91">
        <f>Allgemeines!$E$24</f>
        <v>0</v>
      </c>
      <c r="B42" s="65" t="str">
        <f>Kassenkredite!G23</f>
        <v>P1339</v>
      </c>
      <c r="C42" s="65">
        <f>VLOOKUP(B42,Kassenkredite!$G$3:$H$39,2,0)</f>
        <v>0</v>
      </c>
    </row>
    <row r="43" spans="1:3" s="65" customFormat="1" x14ac:dyDescent="0.25">
      <c r="A43" s="91">
        <f>Allgemeines!$E$24</f>
        <v>0</v>
      </c>
      <c r="B43" s="65" t="str">
        <f>Kassenkredite!E24</f>
        <v>P1070</v>
      </c>
      <c r="C43" s="65">
        <f>VLOOKUP(B43,Kassenkredite!$E$3:$F$39,2,0)</f>
        <v>0</v>
      </c>
    </row>
    <row r="44" spans="1:3" s="65" customFormat="1" x14ac:dyDescent="0.25">
      <c r="A44" s="91">
        <f>Allgemeines!$E$24</f>
        <v>0</v>
      </c>
      <c r="B44" s="65" t="str">
        <f>Kassenkredite!G24</f>
        <v>P1079</v>
      </c>
      <c r="C44" s="65">
        <f>VLOOKUP(B44,Kassenkredite!$G$3:$H$39,2,0)</f>
        <v>0</v>
      </c>
    </row>
    <row r="45" spans="1:3" s="65" customFormat="1" x14ac:dyDescent="0.25">
      <c r="A45" s="91">
        <f>Allgemeines!$E$24</f>
        <v>0</v>
      </c>
      <c r="B45" s="65" t="str">
        <f>Kassenkredite!E25</f>
        <v>P1080</v>
      </c>
      <c r="C45" s="65">
        <f>VLOOKUP(B45,Kassenkredite!$E$3:$F$39,2,0)</f>
        <v>0</v>
      </c>
    </row>
    <row r="46" spans="1:3" s="65" customFormat="1" x14ac:dyDescent="0.25">
      <c r="A46" s="91">
        <f>Allgemeines!$E$24</f>
        <v>0</v>
      </c>
      <c r="B46" s="65" t="str">
        <f>Kassenkredite!G25</f>
        <v>P1089</v>
      </c>
      <c r="C46" s="65">
        <f>VLOOKUP(B46,Kassenkredite!$G$3:$H$39,2,0)</f>
        <v>0</v>
      </c>
    </row>
    <row r="47" spans="1:3" s="65" customFormat="1" x14ac:dyDescent="0.25">
      <c r="A47" s="91">
        <f>Allgemeines!$E$24</f>
        <v>0</v>
      </c>
      <c r="B47" s="65" t="str">
        <f>Kassenkredite!E26</f>
        <v>P1340</v>
      </c>
      <c r="C47" s="65">
        <f>VLOOKUP(B47,Kassenkredite!$E$3:$F$39,2,0)</f>
        <v>0</v>
      </c>
    </row>
    <row r="48" spans="1:3" s="65" customFormat="1" x14ac:dyDescent="0.25">
      <c r="A48" s="91">
        <f>Allgemeines!$E$24</f>
        <v>0</v>
      </c>
      <c r="B48" s="65" t="str">
        <f>Kassenkredite!G26</f>
        <v>P1349</v>
      </c>
      <c r="C48" s="65">
        <f>VLOOKUP(B48,Kassenkredite!$G$3:$H$39,2,0)</f>
        <v>0</v>
      </c>
    </row>
    <row r="49" spans="1:3" s="65" customFormat="1" x14ac:dyDescent="0.25">
      <c r="A49" s="91">
        <f>Allgemeines!$E$24</f>
        <v>0</v>
      </c>
      <c r="B49" s="65" t="str">
        <f>Kassenkredite!E27</f>
        <v>P1350</v>
      </c>
      <c r="C49" s="65">
        <f>VLOOKUP(B49,Kassenkredite!$E$3:$F$39,2,0)</f>
        <v>0</v>
      </c>
    </row>
    <row r="50" spans="1:3" s="65" customFormat="1" x14ac:dyDescent="0.25">
      <c r="A50" s="91">
        <f>Allgemeines!$E$24</f>
        <v>0</v>
      </c>
      <c r="B50" s="65" t="str">
        <f>Kassenkredite!G27</f>
        <v>P1359</v>
      </c>
      <c r="C50" s="65">
        <f>VLOOKUP(B50,Kassenkredite!$G$3:$H$39,2,0)</f>
        <v>0</v>
      </c>
    </row>
    <row r="51" spans="1:3" s="65" customFormat="1" x14ac:dyDescent="0.25">
      <c r="A51" s="91">
        <f>Allgemeines!$E$24</f>
        <v>0</v>
      </c>
      <c r="B51" s="65" t="str">
        <f>Kassenkredite!E28</f>
        <v>P1360</v>
      </c>
      <c r="C51" s="65">
        <f>VLOOKUP(B51,Kassenkredite!$E$3:$F$39,2,0)</f>
        <v>0</v>
      </c>
    </row>
    <row r="52" spans="1:3" s="65" customFormat="1" x14ac:dyDescent="0.25">
      <c r="A52" s="91">
        <f>Allgemeines!$E$24</f>
        <v>0</v>
      </c>
      <c r="B52" s="65" t="str">
        <f>Kassenkredite!G28</f>
        <v>P1369</v>
      </c>
      <c r="C52" s="65">
        <f>VLOOKUP(B52,Kassenkredite!$G$3:$H$39,2,0)</f>
        <v>0</v>
      </c>
    </row>
    <row r="53" spans="1:3" s="65" customFormat="1" x14ac:dyDescent="0.25">
      <c r="A53" s="91">
        <f>Allgemeines!$E$24</f>
        <v>0</v>
      </c>
      <c r="B53" s="65" t="str">
        <f>Kassenkredite!E29</f>
        <v>P1370</v>
      </c>
      <c r="C53" s="65">
        <f>VLOOKUP(B53,Kassenkredite!$E$3:$F$39,2,0)</f>
        <v>0</v>
      </c>
    </row>
    <row r="54" spans="1:3" s="65" customFormat="1" x14ac:dyDescent="0.25">
      <c r="A54" s="91">
        <f>Allgemeines!$E$24</f>
        <v>0</v>
      </c>
      <c r="B54" s="65" t="str">
        <f>Kassenkredite!G29</f>
        <v>P1379</v>
      </c>
      <c r="C54" s="65">
        <f>VLOOKUP(B54,Kassenkredite!$G$3:$H$39,2,0)</f>
        <v>0</v>
      </c>
    </row>
    <row r="55" spans="1:3" s="65" customFormat="1" x14ac:dyDescent="0.25">
      <c r="A55" s="91">
        <f>Allgemeines!$E$24</f>
        <v>0</v>
      </c>
      <c r="B55" s="65" t="str">
        <f>Kassenkredite!E30</f>
        <v>P1090</v>
      </c>
      <c r="C55" s="65">
        <f>VLOOKUP(B55,Kassenkredite!$E$3:$F$39,2,0)</f>
        <v>0</v>
      </c>
    </row>
    <row r="56" spans="1:3" s="65" customFormat="1" x14ac:dyDescent="0.25">
      <c r="A56" s="91">
        <f>Allgemeines!$E$24</f>
        <v>0</v>
      </c>
      <c r="B56" s="65" t="str">
        <f>Kassenkredite!G30</f>
        <v>P1099</v>
      </c>
      <c r="C56" s="65">
        <f>VLOOKUP(B56,Kassenkredite!$G$3:$H$39,2,0)</f>
        <v>0</v>
      </c>
    </row>
    <row r="57" spans="1:3" s="65" customFormat="1" x14ac:dyDescent="0.25">
      <c r="A57" s="91">
        <f>Allgemeines!$E$24</f>
        <v>0</v>
      </c>
      <c r="B57" s="65" t="str">
        <f>Kassenkredite!E31</f>
        <v>P1380</v>
      </c>
      <c r="C57" s="65">
        <f>VLOOKUP(B57,Kassenkredite!$E$3:$F$39,2,0)</f>
        <v>0</v>
      </c>
    </row>
    <row r="58" spans="1:3" s="65" customFormat="1" x14ac:dyDescent="0.25">
      <c r="A58" s="91">
        <f>Allgemeines!$E$24</f>
        <v>0</v>
      </c>
      <c r="B58" s="65" t="str">
        <f>Kassenkredite!G31</f>
        <v>P1389</v>
      </c>
      <c r="C58" s="65">
        <f>VLOOKUP(B58,Kassenkredite!$G$3:$H$39,2,0)</f>
        <v>0</v>
      </c>
    </row>
    <row r="59" spans="1:3" s="65" customFormat="1" x14ac:dyDescent="0.25">
      <c r="A59" s="91">
        <f>Allgemeines!$E$24</f>
        <v>0</v>
      </c>
      <c r="B59" s="65" t="str">
        <f>Kassenkredite!E32</f>
        <v>P1390</v>
      </c>
      <c r="C59" s="65">
        <f>VLOOKUP(B59,Kassenkredite!$E$3:$F$39,2,0)</f>
        <v>0</v>
      </c>
    </row>
    <row r="60" spans="1:3" s="65" customFormat="1" x14ac:dyDescent="0.25">
      <c r="A60" s="91">
        <f>Allgemeines!$E$24</f>
        <v>0</v>
      </c>
      <c r="B60" s="65" t="str">
        <f>Kassenkredite!G32</f>
        <v>P1399</v>
      </c>
      <c r="C60" s="65">
        <f>VLOOKUP(B60,Kassenkredite!$G$3:$H$39,2,0)</f>
        <v>0</v>
      </c>
    </row>
    <row r="61" spans="1:3" s="65" customFormat="1" x14ac:dyDescent="0.25">
      <c r="A61" s="91">
        <f>Allgemeines!$E$24</f>
        <v>0</v>
      </c>
      <c r="B61" s="65" t="str">
        <f>Kassenkredite!E33</f>
        <v>P1100</v>
      </c>
      <c r="C61" s="65">
        <f>VLOOKUP(B61,Kassenkredite!$E$3:$F$39,2,0)</f>
        <v>0</v>
      </c>
    </row>
    <row r="62" spans="1:3" s="65" customFormat="1" x14ac:dyDescent="0.25">
      <c r="A62" s="91">
        <f>Allgemeines!$E$24</f>
        <v>0</v>
      </c>
      <c r="B62" s="65" t="str">
        <f>Kassenkredite!G33</f>
        <v>P1109</v>
      </c>
      <c r="C62" s="65">
        <f>VLOOKUP(B62,Kassenkredite!$G$3:$H$39,2,0)</f>
        <v>0</v>
      </c>
    </row>
    <row r="63" spans="1:3" s="65" customFormat="1" x14ac:dyDescent="0.25">
      <c r="A63" s="91">
        <f>Allgemeines!$E$24</f>
        <v>0</v>
      </c>
      <c r="B63" s="65" t="str">
        <f>Kassenkredite!E34</f>
        <v>P1110</v>
      </c>
      <c r="C63" s="65">
        <f>VLOOKUP(B63,Kassenkredite!$E$3:$F$39,2,0)</f>
        <v>0</v>
      </c>
    </row>
    <row r="64" spans="1:3" s="65" customFormat="1" x14ac:dyDescent="0.25">
      <c r="A64" s="91">
        <f>Allgemeines!$E$24</f>
        <v>0</v>
      </c>
      <c r="B64" s="65" t="str">
        <f>Kassenkredite!G34</f>
        <v>P1119</v>
      </c>
      <c r="C64" s="65">
        <f>VLOOKUP(B64,Kassenkredite!$G$3:$H$39,2,0)</f>
        <v>0</v>
      </c>
    </row>
    <row r="65" spans="1:3" s="65" customFormat="1" x14ac:dyDescent="0.25">
      <c r="A65" s="91">
        <f>Allgemeines!$E$24</f>
        <v>0</v>
      </c>
      <c r="B65" s="65" t="str">
        <f>Kassenkredite!E35</f>
        <v>P1400</v>
      </c>
      <c r="C65" s="65">
        <f>VLOOKUP(B65,Kassenkredite!$E$3:$F$39,2,0)</f>
        <v>0</v>
      </c>
    </row>
    <row r="66" spans="1:3" s="65" customFormat="1" x14ac:dyDescent="0.25">
      <c r="A66" s="91">
        <f>Allgemeines!$E$24</f>
        <v>0</v>
      </c>
      <c r="B66" s="65" t="str">
        <f>Kassenkredite!G35</f>
        <v>P1409</v>
      </c>
      <c r="C66" s="65">
        <f>VLOOKUP(B66,Kassenkredite!$G$3:$H$39,2,0)</f>
        <v>0</v>
      </c>
    </row>
    <row r="67" spans="1:3" s="65" customFormat="1" x14ac:dyDescent="0.25">
      <c r="A67" s="91">
        <f>Allgemeines!$E$24</f>
        <v>0</v>
      </c>
      <c r="B67" s="65" t="str">
        <f>Kassenkredite!E36</f>
        <v>P1410</v>
      </c>
      <c r="C67" s="65">
        <f>VLOOKUP(B67,Kassenkredite!$E$3:$F$39,2,0)</f>
        <v>0</v>
      </c>
    </row>
    <row r="68" spans="1:3" s="65" customFormat="1" x14ac:dyDescent="0.25">
      <c r="A68" s="91">
        <f>Allgemeines!$E$24</f>
        <v>0</v>
      </c>
      <c r="B68" s="65" t="str">
        <f>Kassenkredite!G36</f>
        <v>P1419</v>
      </c>
      <c r="C68" s="65">
        <f>VLOOKUP(B68,Kassenkredite!$G$3:$H$39,2,0)</f>
        <v>0</v>
      </c>
    </row>
    <row r="69" spans="1:3" s="65" customFormat="1" x14ac:dyDescent="0.25">
      <c r="A69" s="91">
        <f>Allgemeines!$E$24</f>
        <v>0</v>
      </c>
      <c r="B69" s="65" t="str">
        <f>Kassenkredite!E37</f>
        <v>P1420</v>
      </c>
      <c r="C69" s="65">
        <f>VLOOKUP(B69,Kassenkredite!$E$3:$F$39,2,0)</f>
        <v>0</v>
      </c>
    </row>
    <row r="70" spans="1:3" s="65" customFormat="1" x14ac:dyDescent="0.25">
      <c r="A70" s="91">
        <f>Allgemeines!$E$24</f>
        <v>0</v>
      </c>
      <c r="B70" s="65" t="str">
        <f>Kassenkredite!G37</f>
        <v>P1429</v>
      </c>
      <c r="C70" s="65">
        <f>VLOOKUP(B70,Kassenkredite!$G$3:$H$39,2,0)</f>
        <v>0</v>
      </c>
    </row>
    <row r="71" spans="1:3" s="65" customFormat="1" x14ac:dyDescent="0.25">
      <c r="A71" s="91">
        <f>Allgemeines!$E$24</f>
        <v>0</v>
      </c>
      <c r="B71" s="65" t="str">
        <f>Kassenkredite!E38</f>
        <v>P1430</v>
      </c>
      <c r="C71" s="65">
        <f>VLOOKUP(B71,Kassenkredite!$E$3:$F$39,2,0)</f>
        <v>0</v>
      </c>
    </row>
    <row r="72" spans="1:3" s="65" customFormat="1" x14ac:dyDescent="0.25">
      <c r="A72" s="91">
        <f>Allgemeines!$E$24</f>
        <v>0</v>
      </c>
      <c r="B72" s="65" t="str">
        <f>Kassenkredite!G38</f>
        <v>P1439</v>
      </c>
      <c r="C72" s="65">
        <f>VLOOKUP(B72,Kassenkredite!$G$3:$H$39,2,0)</f>
        <v>0</v>
      </c>
    </row>
    <row r="73" spans="1:3" s="65" customFormat="1" x14ac:dyDescent="0.25">
      <c r="A73" s="91">
        <f>Allgemeines!$E$24</f>
        <v>0</v>
      </c>
      <c r="B73" s="65" t="str">
        <f>Kassenkredite!E39</f>
        <v>P1600</v>
      </c>
      <c r="C73" s="65">
        <f>VLOOKUP(B73,Kassenkredite!$E$3:$F$39,2,0)</f>
        <v>0</v>
      </c>
    </row>
    <row r="74" spans="1:3" s="65" customFormat="1" x14ac:dyDescent="0.25">
      <c r="A74" s="91">
        <f>Allgemeines!$E$24</f>
        <v>0</v>
      </c>
      <c r="B74" s="65" t="str">
        <f>Kassenkredite!G39</f>
        <v>P1609</v>
      </c>
      <c r="C74" s="65">
        <f>VLOOKUP(B74,Kassenkredite!$G$3:$H$39,2,0)</f>
        <v>0</v>
      </c>
    </row>
    <row r="75" spans="1:3" s="65" customFormat="1" x14ac:dyDescent="0.25">
      <c r="A75" s="91">
        <f>Allgemeines!$E$24</f>
        <v>0</v>
      </c>
      <c r="B75" s="65" t="str">
        <f>Kassenkredite!E43</f>
        <v>P1610</v>
      </c>
      <c r="C75" s="65">
        <f>VLOOKUP(B75,Kassenkredite!$E$43:$F$49,2,0)</f>
        <v>0</v>
      </c>
    </row>
    <row r="76" spans="1:3" s="65" customFormat="1" x14ac:dyDescent="0.25">
      <c r="A76" s="91">
        <f>Allgemeines!$E$24</f>
        <v>0</v>
      </c>
      <c r="B76" s="65" t="str">
        <f>Kassenkredite!G43</f>
        <v>P1619</v>
      </c>
      <c r="C76" s="65">
        <f>VLOOKUP(B76,Kassenkredite!$G$43:$H$49,2,0)</f>
        <v>0</v>
      </c>
    </row>
    <row r="77" spans="1:3" s="65" customFormat="1" x14ac:dyDescent="0.25">
      <c r="A77" s="91">
        <f>Allgemeines!$E$24</f>
        <v>0</v>
      </c>
      <c r="B77" s="65" t="str">
        <f>Kassenkredite!E44</f>
        <v>P1620</v>
      </c>
      <c r="C77" s="65">
        <f>VLOOKUP(B77,Kassenkredite!$E$43:$F$49,2,0)</f>
        <v>0</v>
      </c>
    </row>
    <row r="78" spans="1:3" s="65" customFormat="1" x14ac:dyDescent="0.25">
      <c r="A78" s="91">
        <f>Allgemeines!$E$24</f>
        <v>0</v>
      </c>
      <c r="B78" s="65" t="str">
        <f>Kassenkredite!G44</f>
        <v>P1629</v>
      </c>
      <c r="C78" s="65">
        <f>VLOOKUP(B78,Kassenkredite!$G$43:$H$49,2,0)</f>
        <v>0</v>
      </c>
    </row>
    <row r="79" spans="1:3" s="65" customFormat="1" x14ac:dyDescent="0.25">
      <c r="A79" s="91">
        <f>Allgemeines!$E$24</f>
        <v>0</v>
      </c>
      <c r="B79" s="65" t="str">
        <f>Kassenkredite!E45</f>
        <v>P1630</v>
      </c>
      <c r="C79" s="65">
        <f>VLOOKUP(B79,Kassenkredite!$E$43:$F$49,2,0)</f>
        <v>0</v>
      </c>
    </row>
    <row r="80" spans="1:3" s="65" customFormat="1" x14ac:dyDescent="0.25">
      <c r="A80" s="91">
        <f>Allgemeines!$E$24</f>
        <v>0</v>
      </c>
      <c r="B80" s="65" t="str">
        <f>Kassenkredite!G45</f>
        <v>P1639</v>
      </c>
      <c r="C80" s="65">
        <f>VLOOKUP(B80,Kassenkredite!$G$43:$H$49,2,0)</f>
        <v>0</v>
      </c>
    </row>
    <row r="81" spans="1:3" s="65" customFormat="1" x14ac:dyDescent="0.25">
      <c r="A81" s="91">
        <f>Allgemeines!$E$24</f>
        <v>0</v>
      </c>
      <c r="B81" s="65" t="str">
        <f>Kassenkredite!E46</f>
        <v>P1640</v>
      </c>
      <c r="C81" s="65">
        <f>VLOOKUP(B81,Kassenkredite!$E$43:$F$49,2,0)</f>
        <v>0</v>
      </c>
    </row>
    <row r="82" spans="1:3" s="65" customFormat="1" x14ac:dyDescent="0.25">
      <c r="A82" s="91">
        <f>Allgemeines!$E$24</f>
        <v>0</v>
      </c>
      <c r="B82" s="65" t="str">
        <f>Kassenkredite!G46</f>
        <v>P1649</v>
      </c>
      <c r="C82" s="65">
        <f>VLOOKUP(B82,Kassenkredite!$G$43:$H$49,2,0)</f>
        <v>0</v>
      </c>
    </row>
    <row r="83" spans="1:3" s="65" customFormat="1" x14ac:dyDescent="0.25">
      <c r="A83" s="91">
        <f>Allgemeines!$E$24</f>
        <v>0</v>
      </c>
      <c r="B83" s="65" t="str">
        <f>Kassenkredite!E47</f>
        <v>P1650</v>
      </c>
      <c r="C83" s="65">
        <f>VLOOKUP(B83,Kassenkredite!$E$43:$F$49,2,0)</f>
        <v>0</v>
      </c>
    </row>
    <row r="84" spans="1:3" s="65" customFormat="1" x14ac:dyDescent="0.25">
      <c r="A84" s="91">
        <f>Allgemeines!$E$24</f>
        <v>0</v>
      </c>
      <c r="B84" s="65" t="str">
        <f>Kassenkredite!G47</f>
        <v>P1659</v>
      </c>
      <c r="C84" s="65">
        <f>VLOOKUP(B84,Kassenkredite!$G$43:$H$49,2,0)</f>
        <v>0</v>
      </c>
    </row>
    <row r="85" spans="1:3" s="65" customFormat="1" x14ac:dyDescent="0.25">
      <c r="A85" s="91">
        <f>Allgemeines!$E$24</f>
        <v>0</v>
      </c>
      <c r="B85" s="65" t="str">
        <f>Kassenkredite!E48</f>
        <v>P1660</v>
      </c>
      <c r="C85" s="65">
        <f>VLOOKUP(B85,Kassenkredite!$E$43:$F$49,2,0)</f>
        <v>0</v>
      </c>
    </row>
    <row r="86" spans="1:3" s="65" customFormat="1" x14ac:dyDescent="0.25">
      <c r="A86" s="91">
        <f>Allgemeines!$E$24</f>
        <v>0</v>
      </c>
      <c r="B86" s="65" t="str">
        <f>Kassenkredite!G48</f>
        <v>P1669</v>
      </c>
      <c r="C86" s="65">
        <f>VLOOKUP(B86,Kassenkredite!$G$43:$H$49,2,0)</f>
        <v>0</v>
      </c>
    </row>
    <row r="87" spans="1:3" s="65" customFormat="1" x14ac:dyDescent="0.25">
      <c r="A87" s="91">
        <f>Allgemeines!$E$24</f>
        <v>0</v>
      </c>
      <c r="B87" s="65" t="str">
        <f>Kassenkredite!E49</f>
        <v>P1670</v>
      </c>
      <c r="C87" s="65">
        <f>VLOOKUP(B87,Kassenkredite!$E$43:$F$49,2,0)</f>
        <v>0</v>
      </c>
    </row>
    <row r="88" spans="1:3" s="65" customFormat="1" x14ac:dyDescent="0.25">
      <c r="A88" s="91">
        <f>Allgemeines!$E$24</f>
        <v>0</v>
      </c>
      <c r="B88" s="65" t="str">
        <f>Kassenkredite!G49</f>
        <v>P1679</v>
      </c>
      <c r="C88" s="65">
        <f>VLOOKUP(B88,Kassenkredite!$G$43:$H$49,2,0)</f>
        <v>0</v>
      </c>
    </row>
    <row r="89" spans="1:3" s="65" customFormat="1" x14ac:dyDescent="0.25">
      <c r="A89" s="91">
        <f>Allgemeines!$E$24</f>
        <v>0</v>
      </c>
      <c r="B89" s="65" t="str">
        <f>Kassenkredite!E51</f>
        <v>P1710</v>
      </c>
      <c r="C89" s="65">
        <f>VLOOKUP(B89,Kassenkredite!$E$51:$F$57,2,0)</f>
        <v>0</v>
      </c>
    </row>
    <row r="90" spans="1:3" s="65" customFormat="1" x14ac:dyDescent="0.25">
      <c r="A90" s="91">
        <f>Allgemeines!$E$24</f>
        <v>0</v>
      </c>
      <c r="B90" s="65" t="str">
        <f>Kassenkredite!G51</f>
        <v>P1719</v>
      </c>
      <c r="C90" s="65">
        <f>VLOOKUP(B90,Kassenkredite!$G$51:$H$57,2,0)</f>
        <v>0</v>
      </c>
    </row>
    <row r="91" spans="1:3" s="65" customFormat="1" x14ac:dyDescent="0.25">
      <c r="A91" s="91">
        <f>Allgemeines!$E$24</f>
        <v>0</v>
      </c>
      <c r="B91" s="65" t="str">
        <f>Kassenkredite!E52</f>
        <v>P1720</v>
      </c>
      <c r="C91" s="65">
        <f>VLOOKUP(B91,Kassenkredite!$E$51:$F$57,2,0)</f>
        <v>0</v>
      </c>
    </row>
    <row r="92" spans="1:3" s="65" customFormat="1" x14ac:dyDescent="0.25">
      <c r="A92" s="91">
        <f>Allgemeines!$E$24</f>
        <v>0</v>
      </c>
      <c r="B92" s="65" t="str">
        <f>Kassenkredite!G52</f>
        <v>P1729</v>
      </c>
      <c r="C92" s="65">
        <f>VLOOKUP(B92,Kassenkredite!$G$51:$H$57,2,0)</f>
        <v>0</v>
      </c>
    </row>
    <row r="93" spans="1:3" s="65" customFormat="1" x14ac:dyDescent="0.25">
      <c r="A93" s="91">
        <f>Allgemeines!$E$24</f>
        <v>0</v>
      </c>
      <c r="B93" s="65" t="str">
        <f>Kassenkredite!E53</f>
        <v>P1730</v>
      </c>
      <c r="C93" s="65">
        <f>VLOOKUP(B93,Kassenkredite!$E$51:$F$57,2,0)</f>
        <v>0</v>
      </c>
    </row>
    <row r="94" spans="1:3" s="65" customFormat="1" x14ac:dyDescent="0.25">
      <c r="A94" s="91">
        <f>Allgemeines!$E$24</f>
        <v>0</v>
      </c>
      <c r="B94" s="65" t="str">
        <f>Kassenkredite!G53</f>
        <v>P1739</v>
      </c>
      <c r="C94" s="65">
        <f>VLOOKUP(B94,Kassenkredite!$G$51:$H$57,2,0)</f>
        <v>0</v>
      </c>
    </row>
    <row r="95" spans="1:3" s="65" customFormat="1" x14ac:dyDescent="0.25">
      <c r="A95" s="91">
        <f>Allgemeines!$E$24</f>
        <v>0</v>
      </c>
      <c r="B95" s="65" t="str">
        <f>Kassenkredite!E54</f>
        <v>P1740</v>
      </c>
      <c r="C95" s="65">
        <f>VLOOKUP(B95,Kassenkredite!$E$51:$F$57,2,0)</f>
        <v>0</v>
      </c>
    </row>
    <row r="96" spans="1:3" s="65" customFormat="1" x14ac:dyDescent="0.25">
      <c r="A96" s="91">
        <f>Allgemeines!$E$24</f>
        <v>0</v>
      </c>
      <c r="B96" s="65" t="str">
        <f>Kassenkredite!G54</f>
        <v>P1749</v>
      </c>
      <c r="C96" s="65">
        <f>VLOOKUP(B96,Kassenkredite!$G$51:$H$57,2,0)</f>
        <v>0</v>
      </c>
    </row>
    <row r="97" spans="1:3" s="65" customFormat="1" x14ac:dyDescent="0.25">
      <c r="A97" s="91">
        <f>Allgemeines!$E$24</f>
        <v>0</v>
      </c>
      <c r="B97" s="65" t="str">
        <f>Kassenkredite!E55</f>
        <v>P1750</v>
      </c>
      <c r="C97" s="65">
        <f>VLOOKUP(B97,Kassenkredite!$E$51:$F$57,2,0)</f>
        <v>0</v>
      </c>
    </row>
    <row r="98" spans="1:3" s="65" customFormat="1" x14ac:dyDescent="0.25">
      <c r="A98" s="91">
        <f>Allgemeines!$E$24</f>
        <v>0</v>
      </c>
      <c r="B98" s="65" t="str">
        <f>Kassenkredite!G55</f>
        <v>P1759</v>
      </c>
      <c r="C98" s="65">
        <f>VLOOKUP(B98,Kassenkredite!$G$51:$H$57,2,0)</f>
        <v>0</v>
      </c>
    </row>
    <row r="99" spans="1:3" s="65" customFormat="1" x14ac:dyDescent="0.25">
      <c r="A99" s="91">
        <f>Allgemeines!$E$24</f>
        <v>0</v>
      </c>
      <c r="B99" s="65" t="str">
        <f>Kassenkredite!E56</f>
        <v>P1760</v>
      </c>
      <c r="C99" s="65">
        <f>VLOOKUP(B99,Kassenkredite!$E$51:$F$57,2,0)</f>
        <v>0</v>
      </c>
    </row>
    <row r="100" spans="1:3" s="65" customFormat="1" x14ac:dyDescent="0.25">
      <c r="A100" s="91">
        <f>Allgemeines!$E$24</f>
        <v>0</v>
      </c>
      <c r="B100" s="65" t="str">
        <f>Kassenkredite!G56</f>
        <v>P1769</v>
      </c>
      <c r="C100" s="65">
        <f>VLOOKUP(B100,Kassenkredite!$G$51:$H$57,2,0)</f>
        <v>0</v>
      </c>
    </row>
    <row r="101" spans="1:3" s="65" customFormat="1" x14ac:dyDescent="0.25">
      <c r="A101" s="91">
        <f>Allgemeines!$E$24</f>
        <v>0</v>
      </c>
      <c r="B101" s="65" t="str">
        <f>Kassenkredite!E57</f>
        <v>P1770</v>
      </c>
      <c r="C101" s="65">
        <f>VLOOKUP(B101,Kassenkredite!$E$51:$F$57,2,0)</f>
        <v>0</v>
      </c>
    </row>
    <row r="102" spans="1:3" s="65" customFormat="1" x14ac:dyDescent="0.25">
      <c r="A102" s="91">
        <f>Allgemeines!$E$24</f>
        <v>0</v>
      </c>
      <c r="B102" s="65" t="str">
        <f>Kassenkredite!G57</f>
        <v>P1779</v>
      </c>
      <c r="C102" s="65">
        <f>VLOOKUP(B102,Kassenkredite!$G$51:$H$57,2,0)</f>
        <v>0</v>
      </c>
    </row>
    <row r="103" spans="1:3" x14ac:dyDescent="0.25">
      <c r="A103" s="91">
        <f>Allgemeines!$E$24</f>
        <v>0</v>
      </c>
      <c r="B103" s="65" t="str">
        <f>Wertpapiere!E6</f>
        <v>P2020</v>
      </c>
      <c r="C103" s="65">
        <f>VLOOKUP(B103,Wertpapiere!$E$6:$F$14,2,0)</f>
        <v>0</v>
      </c>
    </row>
    <row r="104" spans="1:3" x14ac:dyDescent="0.25">
      <c r="A104" s="91">
        <f>Allgemeines!$E$24</f>
        <v>0</v>
      </c>
      <c r="B104" s="65" t="str">
        <f>Wertpapiere!G6</f>
        <v>P2021</v>
      </c>
      <c r="C104" s="65">
        <f>VLOOKUP(B104,Wertpapiere!$G$6:$H$15,2,0)</f>
        <v>0</v>
      </c>
    </row>
    <row r="105" spans="1:3" x14ac:dyDescent="0.25">
      <c r="A105" s="91">
        <f>Allgemeines!$E$24</f>
        <v>0</v>
      </c>
      <c r="B105" s="65" t="str">
        <f>Wertpapiere!I6</f>
        <v>P2022</v>
      </c>
      <c r="C105" s="65">
        <f>VLOOKUP(Ergebnis!B105,Wertpapiere!$I$6:$J$15,2,0)</f>
        <v>0</v>
      </c>
    </row>
    <row r="106" spans="1:3" x14ac:dyDescent="0.25">
      <c r="A106" s="91">
        <f>Allgemeines!$E$24</f>
        <v>0</v>
      </c>
      <c r="B106" s="65" t="str">
        <f>Wertpapiere!K6</f>
        <v>P2023</v>
      </c>
      <c r="C106" s="65">
        <f>VLOOKUP(Ergebnis!B106,Wertpapiere!$K$6:$L$15,2,0)</f>
        <v>0</v>
      </c>
    </row>
    <row r="107" spans="1:3" x14ac:dyDescent="0.25">
      <c r="A107" s="91">
        <f>Allgemeines!$E$24</f>
        <v>0</v>
      </c>
      <c r="B107" s="65" t="str">
        <f>Wertpapiere!M6</f>
        <v>P2024</v>
      </c>
      <c r="C107" s="65">
        <f>VLOOKUP(B107,Wertpapiere!$M$6:$N$15,2,0)</f>
        <v>0</v>
      </c>
    </row>
    <row r="108" spans="1:3" x14ac:dyDescent="0.25">
      <c r="A108" s="91">
        <f>Allgemeines!$E$24</f>
        <v>0</v>
      </c>
      <c r="B108" s="65" t="str">
        <f>Wertpapiere!O6</f>
        <v>P2029</v>
      </c>
      <c r="C108" s="65">
        <f>VLOOKUP(B108,Wertpapiere!$O$6:$P$15,2,0)</f>
        <v>0</v>
      </c>
    </row>
    <row r="109" spans="1:3" x14ac:dyDescent="0.25">
      <c r="A109" s="91">
        <f>Allgemeines!$E$24</f>
        <v>0</v>
      </c>
      <c r="B109" s="65" t="str">
        <f>Wertpapiere!E7</f>
        <v>P2030</v>
      </c>
      <c r="C109" s="65">
        <f>VLOOKUP(B109,Wertpapiere!$E$6:$F$14,2,0)</f>
        <v>0</v>
      </c>
    </row>
    <row r="110" spans="1:3" x14ac:dyDescent="0.25">
      <c r="A110" s="91">
        <f>Allgemeines!$E$24</f>
        <v>0</v>
      </c>
      <c r="B110" s="65" t="str">
        <f>Wertpapiere!G7</f>
        <v>P2031</v>
      </c>
      <c r="C110" s="65">
        <f>VLOOKUP(B110,Wertpapiere!$G$6:$H$15,2,0)</f>
        <v>0</v>
      </c>
    </row>
    <row r="111" spans="1:3" x14ac:dyDescent="0.25">
      <c r="A111" s="91">
        <f>Allgemeines!$E$24</f>
        <v>0</v>
      </c>
      <c r="B111" s="65" t="str">
        <f>Wertpapiere!I7</f>
        <v>P2032</v>
      </c>
      <c r="C111" s="65">
        <f>VLOOKUP(Ergebnis!B111,Wertpapiere!$I$6:$J$15,2,0)</f>
        <v>0</v>
      </c>
    </row>
    <row r="112" spans="1:3" x14ac:dyDescent="0.25">
      <c r="A112" s="91">
        <f>Allgemeines!$E$24</f>
        <v>0</v>
      </c>
      <c r="B112" s="65" t="str">
        <f>Wertpapiere!K7</f>
        <v>P2033</v>
      </c>
      <c r="C112" s="65">
        <f>VLOOKUP(Ergebnis!B112,Wertpapiere!$K$6:$L$15,2,0)</f>
        <v>0</v>
      </c>
    </row>
    <row r="113" spans="1:3" x14ac:dyDescent="0.25">
      <c r="A113" s="91">
        <f>Allgemeines!$E$24</f>
        <v>0</v>
      </c>
      <c r="B113" s="65" t="str">
        <f>Wertpapiere!M7</f>
        <v>P2034</v>
      </c>
      <c r="C113" s="65">
        <f>VLOOKUP(B113,Wertpapiere!$M$6:$N$15,2,0)</f>
        <v>0</v>
      </c>
    </row>
    <row r="114" spans="1:3" x14ac:dyDescent="0.25">
      <c r="A114" s="91">
        <f>Allgemeines!$E$24</f>
        <v>0</v>
      </c>
      <c r="B114" s="65" t="str">
        <f>Wertpapiere!O7</f>
        <v>P2039</v>
      </c>
      <c r="C114" s="65">
        <f>VLOOKUP(B114,Wertpapiere!$O$6:$P$15,2,0)</f>
        <v>0</v>
      </c>
    </row>
    <row r="115" spans="1:3" x14ac:dyDescent="0.25">
      <c r="A115" s="91">
        <f>Allgemeines!$E$24</f>
        <v>0</v>
      </c>
      <c r="B115" s="65" t="str">
        <f>Wertpapiere!E9</f>
        <v>P2040</v>
      </c>
      <c r="C115" s="65">
        <f>VLOOKUP(B115,Wertpapiere!$E$6:$F$14,2,0)</f>
        <v>0</v>
      </c>
    </row>
    <row r="116" spans="1:3" x14ac:dyDescent="0.25">
      <c r="A116" s="91">
        <f>Allgemeines!$E$24</f>
        <v>0</v>
      </c>
      <c r="B116" s="65" t="str">
        <f>Wertpapiere!G9</f>
        <v>P2041</v>
      </c>
      <c r="C116" s="65">
        <f>VLOOKUP(B116,Wertpapiere!$G$6:$H$15,2,0)</f>
        <v>0</v>
      </c>
    </row>
    <row r="117" spans="1:3" x14ac:dyDescent="0.25">
      <c r="A117" s="91">
        <f>Allgemeines!$E$24</f>
        <v>0</v>
      </c>
      <c r="B117" s="65" t="str">
        <f>Wertpapiere!I9</f>
        <v>P2042</v>
      </c>
      <c r="C117" s="65">
        <f>VLOOKUP(Ergebnis!B117,Wertpapiere!$I$6:$J$15,2,0)</f>
        <v>0</v>
      </c>
    </row>
    <row r="118" spans="1:3" x14ac:dyDescent="0.25">
      <c r="A118" s="91">
        <f>Allgemeines!$E$24</f>
        <v>0</v>
      </c>
      <c r="B118" s="65" t="str">
        <f>Wertpapiere!K9</f>
        <v>P2043</v>
      </c>
      <c r="C118" s="65">
        <f>VLOOKUP(Ergebnis!B118,Wertpapiere!$K$6:$L$15,2,0)</f>
        <v>0</v>
      </c>
    </row>
    <row r="119" spans="1:3" x14ac:dyDescent="0.25">
      <c r="A119" s="91">
        <f>Allgemeines!$E$24</f>
        <v>0</v>
      </c>
      <c r="B119" s="65" t="str">
        <f>Wertpapiere!M9</f>
        <v>P2044</v>
      </c>
      <c r="C119" s="65">
        <f>VLOOKUP(B119,Wertpapiere!$M$6:$N$15,2,0)</f>
        <v>0</v>
      </c>
    </row>
    <row r="120" spans="1:3" x14ac:dyDescent="0.25">
      <c r="A120" s="91">
        <f>Allgemeines!$E$24</f>
        <v>0</v>
      </c>
      <c r="B120" s="65" t="str">
        <f>Wertpapiere!O9</f>
        <v>P2049</v>
      </c>
      <c r="C120" s="65">
        <f>VLOOKUP(B120,Wertpapiere!$O$6:$P$15,2,0)</f>
        <v>0</v>
      </c>
    </row>
    <row r="121" spans="1:3" x14ac:dyDescent="0.25">
      <c r="A121" s="91">
        <f>Allgemeines!$E$24</f>
        <v>0</v>
      </c>
      <c r="B121" s="65" t="str">
        <f>Wertpapiere!E10</f>
        <v>P2050</v>
      </c>
      <c r="C121" s="65">
        <f>VLOOKUP(B121,Wertpapiere!$E$6:$F$14,2,0)</f>
        <v>0</v>
      </c>
    </row>
    <row r="122" spans="1:3" x14ac:dyDescent="0.25">
      <c r="A122" s="91">
        <f>Allgemeines!$E$24</f>
        <v>0</v>
      </c>
      <c r="B122" s="65" t="str">
        <f>Wertpapiere!G10</f>
        <v>P2051</v>
      </c>
      <c r="C122" s="65">
        <f>VLOOKUP(B122,Wertpapiere!$G$6:$H$15,2,0)</f>
        <v>0</v>
      </c>
    </row>
    <row r="123" spans="1:3" x14ac:dyDescent="0.25">
      <c r="A123" s="91">
        <f>Allgemeines!$E$24</f>
        <v>0</v>
      </c>
      <c r="B123" s="65" t="str">
        <f>Wertpapiere!I10</f>
        <v>P2052</v>
      </c>
      <c r="C123" s="65">
        <f>VLOOKUP(Ergebnis!B123,Wertpapiere!$I$6:$J$15,2,0)</f>
        <v>0</v>
      </c>
    </row>
    <row r="124" spans="1:3" x14ac:dyDescent="0.25">
      <c r="A124" s="91">
        <f>Allgemeines!$E$24</f>
        <v>0</v>
      </c>
      <c r="B124" s="65" t="str">
        <f>Wertpapiere!K10</f>
        <v>P2053</v>
      </c>
      <c r="C124" s="65">
        <f>VLOOKUP(Ergebnis!B124,Wertpapiere!$K$6:$L$15,2,0)</f>
        <v>0</v>
      </c>
    </row>
    <row r="125" spans="1:3" x14ac:dyDescent="0.25">
      <c r="A125" s="91">
        <f>Allgemeines!$E$24</f>
        <v>0</v>
      </c>
      <c r="B125" s="65" t="str">
        <f>Wertpapiere!M10</f>
        <v>P2054</v>
      </c>
      <c r="C125" s="65">
        <f>VLOOKUP(B125,Wertpapiere!$M$6:$N$15,2,0)</f>
        <v>0</v>
      </c>
    </row>
    <row r="126" spans="1:3" x14ac:dyDescent="0.25">
      <c r="A126" s="91">
        <f>Allgemeines!$E$24</f>
        <v>0</v>
      </c>
      <c r="B126" s="65" t="str">
        <f>Wertpapiere!O10</f>
        <v>P2059</v>
      </c>
      <c r="C126" s="65">
        <f>VLOOKUP(B126,Wertpapiere!$O$6:$P$15,2,0)</f>
        <v>0</v>
      </c>
    </row>
    <row r="127" spans="1:3" x14ac:dyDescent="0.25">
      <c r="A127" s="91">
        <f>Allgemeines!$E$24</f>
        <v>0</v>
      </c>
      <c r="B127" s="65" t="str">
        <f>Wertpapiere!E11</f>
        <v>P2140</v>
      </c>
      <c r="C127" s="65">
        <f>VLOOKUP(B127,Wertpapiere!$E$6:$F$14,2,0)</f>
        <v>0</v>
      </c>
    </row>
    <row r="128" spans="1:3" x14ac:dyDescent="0.25">
      <c r="A128" s="91">
        <f>Allgemeines!$E$24</f>
        <v>0</v>
      </c>
      <c r="B128" s="65" t="str">
        <f>Wertpapiere!G11</f>
        <v>P2141</v>
      </c>
      <c r="C128" s="65">
        <f>VLOOKUP(B128,Wertpapiere!$G$6:$H$15,2,0)</f>
        <v>0</v>
      </c>
    </row>
    <row r="129" spans="1:3" x14ac:dyDescent="0.25">
      <c r="A129" s="91">
        <f>Allgemeines!$E$24</f>
        <v>0</v>
      </c>
      <c r="B129" s="65" t="str">
        <f>Wertpapiere!I11</f>
        <v>P2142</v>
      </c>
      <c r="C129" s="65">
        <f>VLOOKUP(Ergebnis!B129,Wertpapiere!$I$6:$J$15,2,0)</f>
        <v>0</v>
      </c>
    </row>
    <row r="130" spans="1:3" x14ac:dyDescent="0.25">
      <c r="A130" s="91">
        <f>Allgemeines!$E$24</f>
        <v>0</v>
      </c>
      <c r="B130" s="65" t="str">
        <f>Wertpapiere!K11</f>
        <v>P2143</v>
      </c>
      <c r="C130" s="65">
        <f>VLOOKUP(Ergebnis!B130,Wertpapiere!$K$6:$L$15,2,0)</f>
        <v>0</v>
      </c>
    </row>
    <row r="131" spans="1:3" x14ac:dyDescent="0.25">
      <c r="A131" s="91">
        <f>Allgemeines!$E$24</f>
        <v>0</v>
      </c>
      <c r="B131" s="65" t="str">
        <f>Wertpapiere!M11</f>
        <v>P2144</v>
      </c>
      <c r="C131" s="65">
        <f>VLOOKUP(B131,Wertpapiere!$M$6:$N$15,2,0)</f>
        <v>0</v>
      </c>
    </row>
    <row r="132" spans="1:3" x14ac:dyDescent="0.25">
      <c r="A132" s="91">
        <f>Allgemeines!$E$24</f>
        <v>0</v>
      </c>
      <c r="B132" s="65" t="str">
        <f>Wertpapiere!O11</f>
        <v>P2149</v>
      </c>
      <c r="C132" s="65">
        <f>VLOOKUP(B132,Wertpapiere!$O$6:$P$15,2,0)</f>
        <v>0</v>
      </c>
    </row>
    <row r="133" spans="1:3" x14ac:dyDescent="0.25">
      <c r="A133" s="91">
        <f>Allgemeines!$E$24</f>
        <v>0</v>
      </c>
      <c r="B133" s="65" t="str">
        <f>Wertpapiere!E12</f>
        <v>P2150</v>
      </c>
      <c r="C133" s="65">
        <f>VLOOKUP(B133,Wertpapiere!$E$6:$F$14,2,0)</f>
        <v>0</v>
      </c>
    </row>
    <row r="134" spans="1:3" x14ac:dyDescent="0.25">
      <c r="A134" s="91">
        <f>Allgemeines!$E$24</f>
        <v>0</v>
      </c>
      <c r="B134" s="65" t="str">
        <f>Wertpapiere!G12</f>
        <v>P2151</v>
      </c>
      <c r="C134" s="65">
        <f>VLOOKUP(B134,Wertpapiere!$G$6:$H$15,2,0)</f>
        <v>0</v>
      </c>
    </row>
    <row r="135" spans="1:3" x14ac:dyDescent="0.25">
      <c r="A135" s="91">
        <f>Allgemeines!$E$24</f>
        <v>0</v>
      </c>
      <c r="B135" s="65" t="str">
        <f>Wertpapiere!I12</f>
        <v>P2152</v>
      </c>
      <c r="C135" s="65">
        <f>VLOOKUP(Ergebnis!B135,Wertpapiere!$I$6:$J$15,2,0)</f>
        <v>0</v>
      </c>
    </row>
    <row r="136" spans="1:3" x14ac:dyDescent="0.25">
      <c r="A136" s="91">
        <f>Allgemeines!$E$24</f>
        <v>0</v>
      </c>
      <c r="B136" s="65" t="str">
        <f>Wertpapiere!K12</f>
        <v>P2153</v>
      </c>
      <c r="C136" s="65">
        <f>VLOOKUP(Ergebnis!B136,Wertpapiere!$K$6:$L$15,2,0)</f>
        <v>0</v>
      </c>
    </row>
    <row r="137" spans="1:3" x14ac:dyDescent="0.25">
      <c r="A137" s="91">
        <f>Allgemeines!$E$24</f>
        <v>0</v>
      </c>
      <c r="B137" s="65" t="str">
        <f>Wertpapiere!M12</f>
        <v>P2154</v>
      </c>
      <c r="C137" s="65">
        <f>VLOOKUP(B137,Wertpapiere!$M$6:$N$15,2,0)</f>
        <v>0</v>
      </c>
    </row>
    <row r="138" spans="1:3" x14ac:dyDescent="0.25">
      <c r="A138" s="91">
        <f>Allgemeines!$E$24</f>
        <v>0</v>
      </c>
      <c r="B138" s="65" t="str">
        <f>Wertpapiere!O12</f>
        <v>P2159</v>
      </c>
      <c r="C138" s="65">
        <f>VLOOKUP(B138,Wertpapiere!$O$6:$P$15,2,0)</f>
        <v>0</v>
      </c>
    </row>
    <row r="139" spans="1:3" x14ac:dyDescent="0.25">
      <c r="A139" s="91">
        <f>Allgemeines!$E$24</f>
        <v>0</v>
      </c>
      <c r="B139" s="65" t="str">
        <f>Wertpapiere!E13</f>
        <v>P2160</v>
      </c>
      <c r="C139" s="65">
        <f>VLOOKUP(B139,Wertpapiere!$E$6:$F$14,2,0)</f>
        <v>0</v>
      </c>
    </row>
    <row r="140" spans="1:3" x14ac:dyDescent="0.25">
      <c r="A140" s="91">
        <f>Allgemeines!$E$24</f>
        <v>0</v>
      </c>
      <c r="B140" s="65" t="str">
        <f>Wertpapiere!G13</f>
        <v>P2161</v>
      </c>
      <c r="C140" s="65">
        <f>VLOOKUP(B140,Wertpapiere!$G$6:$H$15,2,0)</f>
        <v>0</v>
      </c>
    </row>
    <row r="141" spans="1:3" x14ac:dyDescent="0.25">
      <c r="A141" s="91">
        <f>Allgemeines!$E$24</f>
        <v>0</v>
      </c>
      <c r="B141" s="65" t="str">
        <f>Wertpapiere!I13</f>
        <v>P2162</v>
      </c>
      <c r="C141" s="65">
        <f>VLOOKUP(Ergebnis!B141,Wertpapiere!$I$6:$J$15,2,0)</f>
        <v>0</v>
      </c>
    </row>
    <row r="142" spans="1:3" x14ac:dyDescent="0.25">
      <c r="A142" s="91">
        <f>Allgemeines!$E$24</f>
        <v>0</v>
      </c>
      <c r="B142" s="65" t="str">
        <f>Wertpapiere!K13</f>
        <v>P2163</v>
      </c>
      <c r="C142" s="65">
        <f>VLOOKUP(Ergebnis!B142,Wertpapiere!$K$6:$L$15,2,0)</f>
        <v>0</v>
      </c>
    </row>
    <row r="143" spans="1:3" x14ac:dyDescent="0.25">
      <c r="A143" s="91">
        <f>Allgemeines!$E$24</f>
        <v>0</v>
      </c>
      <c r="B143" s="65" t="str">
        <f>Wertpapiere!M13</f>
        <v>P2164</v>
      </c>
      <c r="C143" s="65">
        <f>VLOOKUP(B143,Wertpapiere!$M$6:$N$15,2,0)</f>
        <v>0</v>
      </c>
    </row>
    <row r="144" spans="1:3" x14ac:dyDescent="0.25">
      <c r="A144" s="91">
        <f>Allgemeines!$E$24</f>
        <v>0</v>
      </c>
      <c r="B144" s="65" t="str">
        <f>Wertpapiere!O13</f>
        <v>P2169</v>
      </c>
      <c r="C144" s="65">
        <f>VLOOKUP(B144,Wertpapiere!$O$6:$P$15,2,0)</f>
        <v>0</v>
      </c>
    </row>
    <row r="145" spans="1:3" x14ac:dyDescent="0.25">
      <c r="A145" s="91">
        <f>Allgemeines!$E$24</f>
        <v>0</v>
      </c>
      <c r="B145" s="65" t="str">
        <f>Wertpapiere!E14</f>
        <v>P2170</v>
      </c>
      <c r="C145" s="65">
        <f>VLOOKUP(B145,Wertpapiere!$E$6:$F$14,2,0)</f>
        <v>0</v>
      </c>
    </row>
    <row r="146" spans="1:3" x14ac:dyDescent="0.25">
      <c r="A146" s="91">
        <f>Allgemeines!$E$24</f>
        <v>0</v>
      </c>
      <c r="B146" s="65" t="str">
        <f>Wertpapiere!G14</f>
        <v>P2171</v>
      </c>
      <c r="C146" s="65">
        <f>VLOOKUP(B146,Wertpapiere!$G$6:$H$15,2,0)</f>
        <v>0</v>
      </c>
    </row>
    <row r="147" spans="1:3" x14ac:dyDescent="0.25">
      <c r="A147" s="91">
        <f>Allgemeines!$E$24</f>
        <v>0</v>
      </c>
      <c r="B147" s="65" t="str">
        <f>Wertpapiere!I14</f>
        <v>P2172</v>
      </c>
      <c r="C147" s="65">
        <f>VLOOKUP(Ergebnis!B147,Wertpapiere!$I$6:$J$15,2,0)</f>
        <v>0</v>
      </c>
    </row>
    <row r="148" spans="1:3" x14ac:dyDescent="0.25">
      <c r="A148" s="91">
        <f>Allgemeines!$E$24</f>
        <v>0</v>
      </c>
      <c r="B148" s="65" t="str">
        <f>Wertpapiere!K14</f>
        <v>P2173</v>
      </c>
      <c r="C148" s="65">
        <f>VLOOKUP(Ergebnis!B148,Wertpapiere!$K$6:$L$15,2,0)</f>
        <v>0</v>
      </c>
    </row>
    <row r="149" spans="1:3" x14ac:dyDescent="0.25">
      <c r="A149" s="91">
        <f>Allgemeines!$E$24</f>
        <v>0</v>
      </c>
      <c r="B149" s="65" t="str">
        <f>Wertpapiere!M14</f>
        <v>P2174</v>
      </c>
      <c r="C149" s="65">
        <f>VLOOKUP(B149,Wertpapiere!$M$6:$N$15,2,0)</f>
        <v>0</v>
      </c>
    </row>
    <row r="150" spans="1:3" x14ac:dyDescent="0.25">
      <c r="A150" s="91">
        <f>Allgemeines!$E$24</f>
        <v>0</v>
      </c>
      <c r="B150" s="65" t="str">
        <f>Wertpapiere!O14</f>
        <v>P2179</v>
      </c>
      <c r="C150" s="65">
        <f>VLOOKUP(B150,Wertpapiere!$O$6:$P$15,2,0)</f>
        <v>0</v>
      </c>
    </row>
    <row r="151" spans="1:3" x14ac:dyDescent="0.25">
      <c r="A151" s="186">
        <f>Allgemeines!$E$24</f>
        <v>0</v>
      </c>
      <c r="B151" s="187" t="str">
        <f>Wertpapiere!E16</f>
        <v>P2180</v>
      </c>
      <c r="C151" s="187">
        <f>VLOOKUP(B151,Wertpapiere!$E$16:$F$16,2,0)</f>
        <v>0</v>
      </c>
    </row>
    <row r="152" spans="1:3" x14ac:dyDescent="0.25">
      <c r="A152" s="186">
        <f>Allgemeines!$E$24</f>
        <v>0</v>
      </c>
      <c r="B152" s="187" t="str">
        <f>Wertpapiere!G16</f>
        <v>P2181</v>
      </c>
      <c r="C152" s="187">
        <f>VLOOKUP(B152,Wertpapiere!$G$16:$H$16,2,0)</f>
        <v>0</v>
      </c>
    </row>
    <row r="153" spans="1:3" x14ac:dyDescent="0.25">
      <c r="A153" s="186">
        <f>Allgemeines!$E$24</f>
        <v>0</v>
      </c>
      <c r="B153" s="187" t="str">
        <f>Wertpapiere!I16</f>
        <v>P2182</v>
      </c>
      <c r="C153" s="187">
        <f>VLOOKUP(B153,Wertpapiere!$I$16:$J$16,2,0)</f>
        <v>0</v>
      </c>
    </row>
    <row r="154" spans="1:3" x14ac:dyDescent="0.25">
      <c r="A154" s="186">
        <f>Allgemeines!$E$24</f>
        <v>0</v>
      </c>
      <c r="B154" s="187" t="str">
        <f>Wertpapiere!K16</f>
        <v>P2183</v>
      </c>
      <c r="C154" s="187">
        <f>VLOOKUP(B154,Wertpapiere!$K$16:$L$16,2,0)</f>
        <v>0</v>
      </c>
    </row>
    <row r="155" spans="1:3" x14ac:dyDescent="0.25">
      <c r="A155" s="186">
        <f>Allgemeines!$E$24</f>
        <v>0</v>
      </c>
      <c r="B155" s="187" t="str">
        <f>Wertpapiere!M16</f>
        <v>P2184</v>
      </c>
      <c r="C155" s="187">
        <f>VLOOKUP(B155,Wertpapiere!$M$16:$N$16,2,0)</f>
        <v>0</v>
      </c>
    </row>
    <row r="156" spans="1:3" x14ac:dyDescent="0.25">
      <c r="A156" s="186">
        <f>Allgemeines!$E$24</f>
        <v>0</v>
      </c>
      <c r="B156" s="187" t="str">
        <f>Wertpapiere!O16</f>
        <v>P2189</v>
      </c>
      <c r="C156" s="187">
        <f>VLOOKUP(B156,Wertpapiere!$O$16:$P$16,2,0)</f>
        <v>0</v>
      </c>
    </row>
    <row r="157" spans="1:3" x14ac:dyDescent="0.25">
      <c r="A157" s="91">
        <f>Allgemeines!$E$24</f>
        <v>0</v>
      </c>
      <c r="B157" s="65" t="str">
        <f>Wertpapiere!E17</f>
        <v>P2890</v>
      </c>
      <c r="C157" s="65">
        <f>VLOOKUP(B157,Wertpapiere!$E$17:$F$17,2,0)</f>
        <v>0</v>
      </c>
    </row>
    <row r="158" spans="1:3" x14ac:dyDescent="0.25">
      <c r="A158" s="91">
        <f>Allgemeines!$E$24</f>
        <v>0</v>
      </c>
      <c r="B158" s="65" t="str">
        <f>Wertpapiere!G17</f>
        <v>P2891</v>
      </c>
      <c r="C158" s="65">
        <f>VLOOKUP(B158,Wertpapiere!$G$17:$H$17,2,0)</f>
        <v>0</v>
      </c>
    </row>
    <row r="159" spans="1:3" x14ac:dyDescent="0.25">
      <c r="A159" s="91">
        <f>Allgemeines!$E$24</f>
        <v>0</v>
      </c>
      <c r="B159" s="65" t="str">
        <f>Wertpapiere!I17</f>
        <v>P2892</v>
      </c>
      <c r="C159" s="65">
        <f>VLOOKUP(B159,Wertpapiere!$I$17:$J$17,2,0)</f>
        <v>0</v>
      </c>
    </row>
    <row r="160" spans="1:3" x14ac:dyDescent="0.25">
      <c r="A160" s="91">
        <f>Allgemeines!$E$24</f>
        <v>0</v>
      </c>
      <c r="B160" s="65" t="str">
        <f>Wertpapiere!K17</f>
        <v>P2893</v>
      </c>
      <c r="C160" s="65">
        <f>VLOOKUP(B160,Wertpapiere!$K$17:$L$17,2,0)</f>
        <v>0</v>
      </c>
    </row>
    <row r="161" spans="1:3" x14ac:dyDescent="0.25">
      <c r="A161" s="91">
        <f>Allgemeines!$E$24</f>
        <v>0</v>
      </c>
      <c r="B161" s="65" t="str">
        <f>Wertpapiere!M17</f>
        <v>P2894</v>
      </c>
      <c r="C161" s="65">
        <f>VLOOKUP(B161,Wertpapiere!$M$17:$N$17,2,0)</f>
        <v>0</v>
      </c>
    </row>
    <row r="162" spans="1:3" x14ac:dyDescent="0.25">
      <c r="A162" s="91">
        <f>Allgemeines!$E$24</f>
        <v>0</v>
      </c>
      <c r="B162" s="65" t="str">
        <f>Wertpapiere!O17</f>
        <v>P2899</v>
      </c>
      <c r="C162" s="65">
        <f>VLOOKUP(B162,Wertpapiere!$O$17:$P$17,2,0)</f>
        <v>0</v>
      </c>
    </row>
    <row r="163" spans="1:3" x14ac:dyDescent="0.25">
      <c r="A163" s="91">
        <f>Allgemeines!$E$24</f>
        <v>0</v>
      </c>
      <c r="B163" s="65" t="str">
        <f>Kredite!F5</f>
        <v>P3000</v>
      </c>
      <c r="C163" s="65">
        <f>VLOOKUP(B163,Kredite!$F$5:$G$41,2,0)</f>
        <v>0</v>
      </c>
    </row>
    <row r="164" spans="1:3" x14ac:dyDescent="0.25">
      <c r="A164" s="91">
        <f>Allgemeines!$E$24</f>
        <v>0</v>
      </c>
      <c r="B164" s="65" t="str">
        <f>Kredite!H5</f>
        <v>P3001</v>
      </c>
      <c r="C164" s="65">
        <f>VLOOKUP(B164,Kredite!$H$5:$I$41,2,0)</f>
        <v>0</v>
      </c>
    </row>
    <row r="165" spans="1:3" x14ac:dyDescent="0.25">
      <c r="A165" s="91">
        <f>Allgemeines!$E$24</f>
        <v>0</v>
      </c>
      <c r="B165" s="65" t="str">
        <f>Kredite!J5</f>
        <v>P3002</v>
      </c>
      <c r="C165" s="65">
        <f>VLOOKUP(B165,Kredite!$J$5:$K$41,2,0)</f>
        <v>0</v>
      </c>
    </row>
    <row r="166" spans="1:3" x14ac:dyDescent="0.25">
      <c r="A166" s="91">
        <f>Allgemeines!$E$24</f>
        <v>0</v>
      </c>
      <c r="B166" s="65" t="str">
        <f>Kredite!L5</f>
        <v>P3003</v>
      </c>
      <c r="C166" s="65">
        <f>VLOOKUP(B166,Kredite!$L$5:$M$41,2,0)</f>
        <v>0</v>
      </c>
    </row>
    <row r="167" spans="1:3" x14ac:dyDescent="0.25">
      <c r="A167" s="91">
        <f>Allgemeines!$E$24</f>
        <v>0</v>
      </c>
      <c r="B167" s="65" t="str">
        <f>Kredite!N5</f>
        <v>P3004</v>
      </c>
      <c r="C167" s="65">
        <f>VLOOKUP(B167,Kredite!$N$5:$O$41,2,0)</f>
        <v>0</v>
      </c>
    </row>
    <row r="168" spans="1:3" x14ac:dyDescent="0.25">
      <c r="A168" s="91">
        <f>Allgemeines!$E$24</f>
        <v>0</v>
      </c>
      <c r="B168" s="65" t="str">
        <f>Kredite!P5</f>
        <v>P3009</v>
      </c>
      <c r="C168" s="65">
        <f>VLOOKUP(B168,Kredite!$P$5:$Q$41,2,0)</f>
        <v>0</v>
      </c>
    </row>
    <row r="169" spans="1:3" x14ac:dyDescent="0.25">
      <c r="A169" s="91">
        <f>Allgemeines!$E$24</f>
        <v>0</v>
      </c>
      <c r="B169" s="65" t="str">
        <f>Kredite!F6</f>
        <v>P3010</v>
      </c>
      <c r="C169" s="65">
        <f>VLOOKUP(B169,Kredite!$F$5:$G$41,2,0)</f>
        <v>0</v>
      </c>
    </row>
    <row r="170" spans="1:3" x14ac:dyDescent="0.25">
      <c r="A170" s="91">
        <f>Allgemeines!$E$24</f>
        <v>0</v>
      </c>
      <c r="B170" s="65" t="str">
        <f>Kredite!H6</f>
        <v>P3011</v>
      </c>
      <c r="C170" s="65">
        <f>VLOOKUP(B170,Kredite!$H$5:$I$41,2,0)</f>
        <v>0</v>
      </c>
    </row>
    <row r="171" spans="1:3" x14ac:dyDescent="0.25">
      <c r="A171" s="91">
        <f>Allgemeines!$E$24</f>
        <v>0</v>
      </c>
      <c r="B171" s="65" t="str">
        <f>Kredite!J6</f>
        <v>P3012</v>
      </c>
      <c r="C171" s="65">
        <f>VLOOKUP(B171,Kredite!$J$5:$K$41,2,0)</f>
        <v>0</v>
      </c>
    </row>
    <row r="172" spans="1:3" x14ac:dyDescent="0.25">
      <c r="A172" s="91">
        <f>Allgemeines!$E$24</f>
        <v>0</v>
      </c>
      <c r="B172" s="65" t="str">
        <f>Kredite!L6</f>
        <v>P3013</v>
      </c>
      <c r="C172" s="65">
        <f>VLOOKUP(B172,Kredite!$L$5:$M$41,2,0)</f>
        <v>0</v>
      </c>
    </row>
    <row r="173" spans="1:3" x14ac:dyDescent="0.25">
      <c r="A173" s="91">
        <f>Allgemeines!$E$24</f>
        <v>0</v>
      </c>
      <c r="B173" s="65" t="str">
        <f>Kredite!N6</f>
        <v>P3014</v>
      </c>
      <c r="C173" s="65">
        <f>VLOOKUP(B173,Kredite!$N$5:$O$41,2,0)</f>
        <v>0</v>
      </c>
    </row>
    <row r="174" spans="1:3" x14ac:dyDescent="0.25">
      <c r="A174" s="91">
        <f>Allgemeines!$E$24</f>
        <v>0</v>
      </c>
      <c r="B174" s="65" t="str">
        <f>Kredite!P6</f>
        <v>P3019</v>
      </c>
      <c r="C174" s="65">
        <f>VLOOKUP(B174,Kredite!$P$5:$Q$41,2,0)</f>
        <v>0</v>
      </c>
    </row>
    <row r="175" spans="1:3" x14ac:dyDescent="0.25">
      <c r="A175" s="91">
        <f>Allgemeines!$E$24</f>
        <v>0</v>
      </c>
      <c r="B175" s="65" t="str">
        <f>Kredite!F7</f>
        <v>P3020</v>
      </c>
      <c r="C175" s="65">
        <f>VLOOKUP(B175,Kredite!$F$5:$G$41,2,0)</f>
        <v>0</v>
      </c>
    </row>
    <row r="176" spans="1:3" x14ac:dyDescent="0.25">
      <c r="A176" s="91">
        <f>Allgemeines!$E$24</f>
        <v>0</v>
      </c>
      <c r="B176" s="65" t="str">
        <f>Kredite!H7</f>
        <v>P3021</v>
      </c>
      <c r="C176" s="65">
        <f>VLOOKUP(B176,Kredite!$H$5:$I$41,2,0)</f>
        <v>0</v>
      </c>
    </row>
    <row r="177" spans="1:3" x14ac:dyDescent="0.25">
      <c r="A177" s="91">
        <f>Allgemeines!$E$24</f>
        <v>0</v>
      </c>
      <c r="B177" s="65" t="str">
        <f>Kredite!J7</f>
        <v>P3022</v>
      </c>
      <c r="C177" s="65">
        <f>VLOOKUP(B177,Kredite!$J$5:$K$41,2,0)</f>
        <v>0</v>
      </c>
    </row>
    <row r="178" spans="1:3" x14ac:dyDescent="0.25">
      <c r="A178" s="91">
        <f>Allgemeines!$E$24</f>
        <v>0</v>
      </c>
      <c r="B178" s="65" t="str">
        <f>Kredite!L7</f>
        <v>P3023</v>
      </c>
      <c r="C178" s="65">
        <f>VLOOKUP(B178,Kredite!$L$5:$M$41,2,0)</f>
        <v>0</v>
      </c>
    </row>
    <row r="179" spans="1:3" x14ac:dyDescent="0.25">
      <c r="A179" s="91">
        <f>Allgemeines!$E$24</f>
        <v>0</v>
      </c>
      <c r="B179" s="65" t="str">
        <f>Kredite!N7</f>
        <v>P3024</v>
      </c>
      <c r="C179" s="65">
        <f>VLOOKUP(B179,Kredite!$N$5:$O$41,2,0)</f>
        <v>0</v>
      </c>
    </row>
    <row r="180" spans="1:3" x14ac:dyDescent="0.25">
      <c r="A180" s="91">
        <f>Allgemeines!$E$24</f>
        <v>0</v>
      </c>
      <c r="B180" s="65" t="str">
        <f>Kredite!P7</f>
        <v>P3029</v>
      </c>
      <c r="C180" s="65">
        <f>VLOOKUP(B180,Kredite!$P$5:$Q$41,2,0)</f>
        <v>0</v>
      </c>
    </row>
    <row r="181" spans="1:3" x14ac:dyDescent="0.25">
      <c r="A181" s="91">
        <f>Allgemeines!$E$24</f>
        <v>0</v>
      </c>
      <c r="B181" s="65" t="str">
        <f>Kredite!F8</f>
        <v>P3030</v>
      </c>
      <c r="C181" s="65">
        <f>VLOOKUP(B181,Kredite!$F$5:$G$41,2,0)</f>
        <v>0</v>
      </c>
    </row>
    <row r="182" spans="1:3" x14ac:dyDescent="0.25">
      <c r="A182" s="91">
        <f>Allgemeines!$E$24</f>
        <v>0</v>
      </c>
      <c r="B182" s="65" t="str">
        <f>Kredite!H8</f>
        <v>P3031</v>
      </c>
      <c r="C182" s="65">
        <f>VLOOKUP(B182,Kredite!$H$5:$I$41,2,0)</f>
        <v>0</v>
      </c>
    </row>
    <row r="183" spans="1:3" x14ac:dyDescent="0.25">
      <c r="A183" s="91">
        <f>Allgemeines!$E$24</f>
        <v>0</v>
      </c>
      <c r="B183" s="65" t="str">
        <f>Kredite!J8</f>
        <v>P3032</v>
      </c>
      <c r="C183" s="65">
        <f>VLOOKUP(B183,Kredite!$J$5:$K$41,2,0)</f>
        <v>0</v>
      </c>
    </row>
    <row r="184" spans="1:3" x14ac:dyDescent="0.25">
      <c r="A184" s="91">
        <f>Allgemeines!$E$24</f>
        <v>0</v>
      </c>
      <c r="B184" s="65" t="str">
        <f>Kredite!L8</f>
        <v>P3033</v>
      </c>
      <c r="C184" s="65">
        <f>VLOOKUP(B184,Kredite!$L$5:$M$41,2,0)</f>
        <v>0</v>
      </c>
    </row>
    <row r="185" spans="1:3" x14ac:dyDescent="0.25">
      <c r="A185" s="91">
        <f>Allgemeines!$E$24</f>
        <v>0</v>
      </c>
      <c r="B185" s="65" t="str">
        <f>Kredite!N8</f>
        <v>P3034</v>
      </c>
      <c r="C185" s="65">
        <f>VLOOKUP(B185,Kredite!$N$5:$O$41,2,0)</f>
        <v>0</v>
      </c>
    </row>
    <row r="186" spans="1:3" x14ac:dyDescent="0.25">
      <c r="A186" s="91">
        <f>Allgemeines!$E$24</f>
        <v>0</v>
      </c>
      <c r="B186" s="65" t="str">
        <f>Kredite!P8</f>
        <v>P3039</v>
      </c>
      <c r="C186" s="65">
        <f>VLOOKUP(B186,Kredite!$P$5:$Q$41,2,0)</f>
        <v>0</v>
      </c>
    </row>
    <row r="187" spans="1:3" x14ac:dyDescent="0.25">
      <c r="A187" s="91">
        <f>Allgemeines!$E$24</f>
        <v>0</v>
      </c>
      <c r="B187" s="65" t="str">
        <f>Kredite!F9</f>
        <v>P3040</v>
      </c>
      <c r="C187" s="65">
        <f>VLOOKUP(B187,Kredite!$F$5:$G$41,2,0)</f>
        <v>0</v>
      </c>
    </row>
    <row r="188" spans="1:3" x14ac:dyDescent="0.25">
      <c r="A188" s="91">
        <f>Allgemeines!$E$24</f>
        <v>0</v>
      </c>
      <c r="B188" s="65" t="str">
        <f>Kredite!H9</f>
        <v>P3041</v>
      </c>
      <c r="C188" s="65">
        <f>VLOOKUP(B188,Kredite!$H$5:$I$41,2,0)</f>
        <v>0</v>
      </c>
    </row>
    <row r="189" spans="1:3" x14ac:dyDescent="0.25">
      <c r="A189" s="91">
        <f>Allgemeines!$E$24</f>
        <v>0</v>
      </c>
      <c r="B189" s="65" t="str">
        <f>Kredite!J9</f>
        <v>P3042</v>
      </c>
      <c r="C189" s="65">
        <f>VLOOKUP(B189,Kredite!$J$5:$K$41,2,0)</f>
        <v>0</v>
      </c>
    </row>
    <row r="190" spans="1:3" x14ac:dyDescent="0.25">
      <c r="A190" s="91">
        <f>Allgemeines!$E$24</f>
        <v>0</v>
      </c>
      <c r="B190" s="65" t="str">
        <f>Kredite!L9</f>
        <v>P3043</v>
      </c>
      <c r="C190" s="65">
        <f>VLOOKUP(B190,Kredite!$L$5:$M$41,2,0)</f>
        <v>0</v>
      </c>
    </row>
    <row r="191" spans="1:3" x14ac:dyDescent="0.25">
      <c r="A191" s="91">
        <f>Allgemeines!$E$24</f>
        <v>0</v>
      </c>
      <c r="B191" s="65" t="str">
        <f>Kredite!N9</f>
        <v>P3044</v>
      </c>
      <c r="C191" s="65">
        <f>VLOOKUP(B191,Kredite!$N$5:$O$41,2,0)</f>
        <v>0</v>
      </c>
    </row>
    <row r="192" spans="1:3" x14ac:dyDescent="0.25">
      <c r="A192" s="91">
        <f>Allgemeines!$E$24</f>
        <v>0</v>
      </c>
      <c r="B192" s="65" t="str">
        <f>Kredite!P9</f>
        <v>P3049</v>
      </c>
      <c r="C192" s="65">
        <f>VLOOKUP(B192,Kredite!$P$5:$Q$41,2,0)</f>
        <v>0</v>
      </c>
    </row>
    <row r="193" spans="1:3" x14ac:dyDescent="0.25">
      <c r="A193" s="91">
        <f>Allgemeines!$E$24</f>
        <v>0</v>
      </c>
      <c r="B193" s="65" t="str">
        <f>Kredite!F10</f>
        <v>P3050</v>
      </c>
      <c r="C193" s="65">
        <f>VLOOKUP(B193,Kredite!$F$5:$G$41,2,0)</f>
        <v>0</v>
      </c>
    </row>
    <row r="194" spans="1:3" x14ac:dyDescent="0.25">
      <c r="A194" s="91">
        <f>Allgemeines!$E$24</f>
        <v>0</v>
      </c>
      <c r="B194" s="65" t="str">
        <f>Kredite!H10</f>
        <v>P3051</v>
      </c>
      <c r="C194" s="65">
        <f>VLOOKUP(B194,Kredite!$H$5:$I$41,2,0)</f>
        <v>0</v>
      </c>
    </row>
    <row r="195" spans="1:3" x14ac:dyDescent="0.25">
      <c r="A195" s="91">
        <f>Allgemeines!$E$24</f>
        <v>0</v>
      </c>
      <c r="B195" s="65" t="str">
        <f>Kredite!J10</f>
        <v>P3052</v>
      </c>
      <c r="C195" s="65">
        <f>VLOOKUP(B195,Kredite!$J$5:$K$41,2,0)</f>
        <v>0</v>
      </c>
    </row>
    <row r="196" spans="1:3" x14ac:dyDescent="0.25">
      <c r="A196" s="91">
        <f>Allgemeines!$E$24</f>
        <v>0</v>
      </c>
      <c r="B196" s="65" t="str">
        <f>Kredite!L10</f>
        <v>P3053</v>
      </c>
      <c r="C196" s="65">
        <f>VLOOKUP(B196,Kredite!$L$5:$M$41,2,0)</f>
        <v>0</v>
      </c>
    </row>
    <row r="197" spans="1:3" x14ac:dyDescent="0.25">
      <c r="A197" s="91">
        <f>Allgemeines!$E$24</f>
        <v>0</v>
      </c>
      <c r="B197" s="65" t="str">
        <f>Kredite!N10</f>
        <v>P3054</v>
      </c>
      <c r="C197" s="65">
        <f>VLOOKUP(B197,Kredite!$N$5:$O$41,2,0)</f>
        <v>0</v>
      </c>
    </row>
    <row r="198" spans="1:3" x14ac:dyDescent="0.25">
      <c r="A198" s="91">
        <f>Allgemeines!$E$24</f>
        <v>0</v>
      </c>
      <c r="B198" s="65" t="str">
        <f>Kredite!P10</f>
        <v>P3059</v>
      </c>
      <c r="C198" s="65">
        <f>VLOOKUP(B198,Kredite!$P$5:$Q$41,2,0)</f>
        <v>0</v>
      </c>
    </row>
    <row r="199" spans="1:3" x14ac:dyDescent="0.25">
      <c r="A199" s="91">
        <f>Allgemeines!$E$24</f>
        <v>0</v>
      </c>
      <c r="B199" s="65" t="str">
        <f>Kredite!F11</f>
        <v>P3060</v>
      </c>
      <c r="C199" s="65">
        <f>VLOOKUP(B199,Kredite!$F$5:$G$41,2,0)</f>
        <v>0</v>
      </c>
    </row>
    <row r="200" spans="1:3" x14ac:dyDescent="0.25">
      <c r="A200" s="91">
        <f>Allgemeines!$E$24</f>
        <v>0</v>
      </c>
      <c r="B200" s="65" t="str">
        <f>Kredite!H11</f>
        <v>P3061</v>
      </c>
      <c r="C200" s="65">
        <f>VLOOKUP(B200,Kredite!$H$5:$I$41,2,0)</f>
        <v>0</v>
      </c>
    </row>
    <row r="201" spans="1:3" x14ac:dyDescent="0.25">
      <c r="A201" s="91">
        <f>Allgemeines!$E$24</f>
        <v>0</v>
      </c>
      <c r="B201" s="65" t="str">
        <f>Kredite!J11</f>
        <v>P3062</v>
      </c>
      <c r="C201" s="65">
        <f>VLOOKUP(B201,Kredite!$J$5:$K$41,2,0)</f>
        <v>0</v>
      </c>
    </row>
    <row r="202" spans="1:3" x14ac:dyDescent="0.25">
      <c r="A202" s="91">
        <f>Allgemeines!$E$24</f>
        <v>0</v>
      </c>
      <c r="B202" s="65" t="str">
        <f>Kredite!L11</f>
        <v>P3063</v>
      </c>
      <c r="C202" s="65">
        <f>VLOOKUP(B202,Kredite!$L$5:$M$41,2,0)</f>
        <v>0</v>
      </c>
    </row>
    <row r="203" spans="1:3" x14ac:dyDescent="0.25">
      <c r="A203" s="91">
        <f>Allgemeines!$E$24</f>
        <v>0</v>
      </c>
      <c r="B203" s="65" t="str">
        <f>Kredite!N11</f>
        <v>P3064</v>
      </c>
      <c r="C203" s="65">
        <f>VLOOKUP(B203,Kredite!$N$5:$O$41,2,0)</f>
        <v>0</v>
      </c>
    </row>
    <row r="204" spans="1:3" x14ac:dyDescent="0.25">
      <c r="A204" s="91">
        <f>Allgemeines!$E$24</f>
        <v>0</v>
      </c>
      <c r="B204" s="65" t="str">
        <f>Kredite!P11</f>
        <v>P3069</v>
      </c>
      <c r="C204" s="65">
        <f>VLOOKUP(B204,Kredite!$P$5:$Q$41,2,0)</f>
        <v>0</v>
      </c>
    </row>
    <row r="205" spans="1:3" x14ac:dyDescent="0.25">
      <c r="A205" s="91">
        <f>Allgemeines!$E$24</f>
        <v>0</v>
      </c>
      <c r="B205" s="65" t="str">
        <f>Kredite!F12</f>
        <v>P3070</v>
      </c>
      <c r="C205" s="65">
        <f>VLOOKUP(B205,Kredite!$F$5:$G$41,2,0)</f>
        <v>0</v>
      </c>
    </row>
    <row r="206" spans="1:3" x14ac:dyDescent="0.25">
      <c r="A206" s="91">
        <f>Allgemeines!$E$24</f>
        <v>0</v>
      </c>
      <c r="B206" s="65" t="str">
        <f>Kredite!H12</f>
        <v>P3071</v>
      </c>
      <c r="C206" s="65">
        <f>VLOOKUP(B206,Kredite!$H$5:$I$41,2,0)</f>
        <v>0</v>
      </c>
    </row>
    <row r="207" spans="1:3" x14ac:dyDescent="0.25">
      <c r="A207" s="91">
        <f>Allgemeines!$E$24</f>
        <v>0</v>
      </c>
      <c r="B207" s="65" t="str">
        <f>Kredite!J12</f>
        <v>P3072</v>
      </c>
      <c r="C207" s="65">
        <f>VLOOKUP(B207,Kredite!$J$5:$K$41,2,0)</f>
        <v>0</v>
      </c>
    </row>
    <row r="208" spans="1:3" x14ac:dyDescent="0.25">
      <c r="A208" s="91">
        <f>Allgemeines!$E$24</f>
        <v>0</v>
      </c>
      <c r="B208" s="65" t="str">
        <f>Kredite!L12</f>
        <v>P3073</v>
      </c>
      <c r="C208" s="65">
        <f>VLOOKUP(B208,Kredite!$L$5:$M$41,2,0)</f>
        <v>0</v>
      </c>
    </row>
    <row r="209" spans="1:3" x14ac:dyDescent="0.25">
      <c r="A209" s="91">
        <f>Allgemeines!$E$24</f>
        <v>0</v>
      </c>
      <c r="B209" s="65" t="str">
        <f>Kredite!N12</f>
        <v>P3074</v>
      </c>
      <c r="C209" s="65">
        <f>VLOOKUP(B209,Kredite!$N$5:$O$41,2,0)</f>
        <v>0</v>
      </c>
    </row>
    <row r="210" spans="1:3" x14ac:dyDescent="0.25">
      <c r="A210" s="91">
        <f>Allgemeines!$E$24</f>
        <v>0</v>
      </c>
      <c r="B210" s="65" t="str">
        <f>Kredite!P12</f>
        <v>P3079</v>
      </c>
      <c r="C210" s="65">
        <f>VLOOKUP(B210,Kredite!$P$5:$Q$41,2,0)</f>
        <v>0</v>
      </c>
    </row>
    <row r="211" spans="1:3" x14ac:dyDescent="0.25">
      <c r="A211" s="91">
        <f>Allgemeines!$E$24</f>
        <v>0</v>
      </c>
      <c r="B211" s="65" t="str">
        <f>Kredite!F13</f>
        <v>P3080</v>
      </c>
      <c r="C211" s="65">
        <f>VLOOKUP(B211,Kredite!$F$5:$G$41,2,0)</f>
        <v>0</v>
      </c>
    </row>
    <row r="212" spans="1:3" x14ac:dyDescent="0.25">
      <c r="A212" s="91">
        <f>Allgemeines!$E$24</f>
        <v>0</v>
      </c>
      <c r="B212" s="65" t="str">
        <f>Kredite!H13</f>
        <v>P3081</v>
      </c>
      <c r="C212" s="65">
        <f>VLOOKUP(B212,Kredite!$H$5:$I$41,2,0)</f>
        <v>0</v>
      </c>
    </row>
    <row r="213" spans="1:3" x14ac:dyDescent="0.25">
      <c r="A213" s="91">
        <f>Allgemeines!$E$24</f>
        <v>0</v>
      </c>
      <c r="B213" s="65" t="str">
        <f>Kredite!J13</f>
        <v>P3082</v>
      </c>
      <c r="C213" s="65">
        <f>VLOOKUP(B213,Kredite!$J$5:$K$41,2,0)</f>
        <v>0</v>
      </c>
    </row>
    <row r="214" spans="1:3" x14ac:dyDescent="0.25">
      <c r="A214" s="91">
        <f>Allgemeines!$E$24</f>
        <v>0</v>
      </c>
      <c r="B214" s="65" t="str">
        <f>Kredite!L13</f>
        <v>P3083</v>
      </c>
      <c r="C214" s="65">
        <f>VLOOKUP(B214,Kredite!$L$5:$M$41,2,0)</f>
        <v>0</v>
      </c>
    </row>
    <row r="215" spans="1:3" x14ac:dyDescent="0.25">
      <c r="A215" s="91">
        <f>Allgemeines!$E$24</f>
        <v>0</v>
      </c>
      <c r="B215" s="65" t="str">
        <f>Kredite!N13</f>
        <v>P3084</v>
      </c>
      <c r="C215" s="65">
        <f>VLOOKUP(B215,Kredite!$N$5:$O$41,2,0)</f>
        <v>0</v>
      </c>
    </row>
    <row r="216" spans="1:3" x14ac:dyDescent="0.25">
      <c r="A216" s="91">
        <f>Allgemeines!$E$24</f>
        <v>0</v>
      </c>
      <c r="B216" s="65" t="str">
        <f>Kredite!P13</f>
        <v>P3089</v>
      </c>
      <c r="C216" s="65">
        <f>VLOOKUP(B216,Kredite!$P$5:$Q$41,2,0)</f>
        <v>0</v>
      </c>
    </row>
    <row r="217" spans="1:3" x14ac:dyDescent="0.25">
      <c r="A217" s="91">
        <f>Allgemeines!$E$24</f>
        <v>0</v>
      </c>
      <c r="B217" s="65" t="str">
        <f>Kredite!F14</f>
        <v>P3090</v>
      </c>
      <c r="C217" s="65">
        <f>VLOOKUP(B217,Kredite!$F$5:$G$41,2,0)</f>
        <v>0</v>
      </c>
    </row>
    <row r="218" spans="1:3" x14ac:dyDescent="0.25">
      <c r="A218" s="91">
        <f>Allgemeines!$E$24</f>
        <v>0</v>
      </c>
      <c r="B218" s="65" t="str">
        <f>Kredite!H14</f>
        <v>P3091</v>
      </c>
      <c r="C218" s="65">
        <f>VLOOKUP(B218,Kredite!$H$5:$I$41,2,0)</f>
        <v>0</v>
      </c>
    </row>
    <row r="219" spans="1:3" x14ac:dyDescent="0.25">
      <c r="A219" s="91">
        <f>Allgemeines!$E$24</f>
        <v>0</v>
      </c>
      <c r="B219" s="65" t="str">
        <f>Kredite!J14</f>
        <v>P3092</v>
      </c>
      <c r="C219" s="65">
        <f>VLOOKUP(B219,Kredite!$J$5:$K$41,2,0)</f>
        <v>0</v>
      </c>
    </row>
    <row r="220" spans="1:3" x14ac:dyDescent="0.25">
      <c r="A220" s="91">
        <f>Allgemeines!$E$24</f>
        <v>0</v>
      </c>
      <c r="B220" s="65" t="str">
        <f>Kredite!L14</f>
        <v>P3093</v>
      </c>
      <c r="C220" s="65">
        <f>VLOOKUP(B220,Kredite!$L$5:$M$41,2,0)</f>
        <v>0</v>
      </c>
    </row>
    <row r="221" spans="1:3" x14ac:dyDescent="0.25">
      <c r="A221" s="91">
        <f>Allgemeines!$E$24</f>
        <v>0</v>
      </c>
      <c r="B221" s="65" t="str">
        <f>Kredite!N14</f>
        <v>P3094</v>
      </c>
      <c r="C221" s="65">
        <f>VLOOKUP(B221,Kredite!$N$5:$O$41,2,0)</f>
        <v>0</v>
      </c>
    </row>
    <row r="222" spans="1:3" x14ac:dyDescent="0.25">
      <c r="A222" s="91">
        <f>Allgemeines!$E$24</f>
        <v>0</v>
      </c>
      <c r="B222" s="65" t="str">
        <f>Kredite!P14</f>
        <v>P3099</v>
      </c>
      <c r="C222" s="65">
        <f>VLOOKUP(B222,Kredite!$P$5:$Q$41,2,0)</f>
        <v>0</v>
      </c>
    </row>
    <row r="223" spans="1:3" x14ac:dyDescent="0.25">
      <c r="A223" s="91">
        <f>Allgemeines!$E$24</f>
        <v>0</v>
      </c>
      <c r="B223" s="65" t="str">
        <f>Kredite!F15</f>
        <v>P3100</v>
      </c>
      <c r="C223" s="65">
        <f>VLOOKUP(B223,Kredite!$F$5:$G$41,2,0)</f>
        <v>0</v>
      </c>
    </row>
    <row r="224" spans="1:3" x14ac:dyDescent="0.25">
      <c r="A224" s="91">
        <f>Allgemeines!$E$24</f>
        <v>0</v>
      </c>
      <c r="B224" s="65" t="str">
        <f>Kredite!H15</f>
        <v>P3101</v>
      </c>
      <c r="C224" s="65">
        <f>VLOOKUP(B224,Kredite!$H$5:$I$41,2,0)</f>
        <v>0</v>
      </c>
    </row>
    <row r="225" spans="1:3" x14ac:dyDescent="0.25">
      <c r="A225" s="91">
        <f>Allgemeines!$E$24</f>
        <v>0</v>
      </c>
      <c r="B225" s="65" t="str">
        <f>Kredite!J15</f>
        <v>P3102</v>
      </c>
      <c r="C225" s="65">
        <f>VLOOKUP(B225,Kredite!$J$5:$K$41,2,0)</f>
        <v>0</v>
      </c>
    </row>
    <row r="226" spans="1:3" x14ac:dyDescent="0.25">
      <c r="A226" s="91">
        <f>Allgemeines!$E$24</f>
        <v>0</v>
      </c>
      <c r="B226" s="65" t="str">
        <f>Kredite!L15</f>
        <v>P3103</v>
      </c>
      <c r="C226" s="65">
        <f>VLOOKUP(B226,Kredite!$L$5:$M$41,2,0)</f>
        <v>0</v>
      </c>
    </row>
    <row r="227" spans="1:3" x14ac:dyDescent="0.25">
      <c r="A227" s="91">
        <f>Allgemeines!$E$24</f>
        <v>0</v>
      </c>
      <c r="B227" s="65" t="str">
        <f>Kredite!N15</f>
        <v>P3104</v>
      </c>
      <c r="C227" s="65">
        <f>VLOOKUP(B227,Kredite!$N$5:$O$41,2,0)</f>
        <v>0</v>
      </c>
    </row>
    <row r="228" spans="1:3" x14ac:dyDescent="0.25">
      <c r="A228" s="91">
        <f>Allgemeines!$E$24</f>
        <v>0</v>
      </c>
      <c r="B228" s="65" t="str">
        <f>Kredite!P15</f>
        <v>P3109</v>
      </c>
      <c r="C228" s="65">
        <f>VLOOKUP(B228,Kredite!$P$5:$Q$41,2,0)</f>
        <v>0</v>
      </c>
    </row>
    <row r="229" spans="1:3" x14ac:dyDescent="0.25">
      <c r="A229" s="91">
        <f>Allgemeines!$E$24</f>
        <v>0</v>
      </c>
      <c r="B229" s="65" t="str">
        <f>Kredite!F16</f>
        <v>P3110</v>
      </c>
      <c r="C229" s="65">
        <f>VLOOKUP(B229,Kredite!$F$5:$G$41,2,0)</f>
        <v>0</v>
      </c>
    </row>
    <row r="230" spans="1:3" x14ac:dyDescent="0.25">
      <c r="A230" s="91">
        <f>Allgemeines!$E$24</f>
        <v>0</v>
      </c>
      <c r="B230" s="65" t="str">
        <f>Kredite!H16</f>
        <v>P3111</v>
      </c>
      <c r="C230" s="65">
        <f>VLOOKUP(B230,Kredite!$H$5:$I$41,2,0)</f>
        <v>0</v>
      </c>
    </row>
    <row r="231" spans="1:3" x14ac:dyDescent="0.25">
      <c r="A231" s="91">
        <f>Allgemeines!$E$24</f>
        <v>0</v>
      </c>
      <c r="B231" s="65" t="str">
        <f>Kredite!J16</f>
        <v>P3112</v>
      </c>
      <c r="C231" s="65">
        <f>VLOOKUP(B231,Kredite!$J$5:$K$41,2,0)</f>
        <v>0</v>
      </c>
    </row>
    <row r="232" spans="1:3" x14ac:dyDescent="0.25">
      <c r="A232" s="91">
        <f>Allgemeines!$E$24</f>
        <v>0</v>
      </c>
      <c r="B232" s="65" t="str">
        <f>Kredite!L16</f>
        <v>P3113</v>
      </c>
      <c r="C232" s="65">
        <f>VLOOKUP(B232,Kredite!$L$5:$M$41,2,0)</f>
        <v>0</v>
      </c>
    </row>
    <row r="233" spans="1:3" x14ac:dyDescent="0.25">
      <c r="A233" s="91">
        <f>Allgemeines!$E$24</f>
        <v>0</v>
      </c>
      <c r="B233" s="65" t="str">
        <f>Kredite!N16</f>
        <v>P3114</v>
      </c>
      <c r="C233" s="65">
        <f>VLOOKUP(B233,Kredite!$N$5:$O$41,2,0)</f>
        <v>0</v>
      </c>
    </row>
    <row r="234" spans="1:3" x14ac:dyDescent="0.25">
      <c r="A234" s="91">
        <f>Allgemeines!$E$24</f>
        <v>0</v>
      </c>
      <c r="B234" s="65" t="str">
        <f>Kredite!P16</f>
        <v>P3119</v>
      </c>
      <c r="C234" s="65">
        <f>VLOOKUP(B234,Kredite!$P$5:$Q$41,2,0)</f>
        <v>0</v>
      </c>
    </row>
    <row r="235" spans="1:3" x14ac:dyDescent="0.25">
      <c r="A235" s="91">
        <f>Allgemeines!$E$24</f>
        <v>0</v>
      </c>
      <c r="B235" s="65" t="str">
        <f>Kredite!F17</f>
        <v>P3120</v>
      </c>
      <c r="C235" s="65">
        <f>VLOOKUP(B235,Kredite!$F$5:$G$41,2,0)</f>
        <v>0</v>
      </c>
    </row>
    <row r="236" spans="1:3" x14ac:dyDescent="0.25">
      <c r="A236" s="91">
        <f>Allgemeines!$E$24</f>
        <v>0</v>
      </c>
      <c r="B236" s="65" t="str">
        <f>Kredite!H17</f>
        <v>P3121</v>
      </c>
      <c r="C236" s="65">
        <f>VLOOKUP(B236,Kredite!$H$5:$I$41,2,0)</f>
        <v>0</v>
      </c>
    </row>
    <row r="237" spans="1:3" x14ac:dyDescent="0.25">
      <c r="A237" s="91">
        <f>Allgemeines!$E$24</f>
        <v>0</v>
      </c>
      <c r="B237" s="65" t="str">
        <f>Kredite!J17</f>
        <v>P3122</v>
      </c>
      <c r="C237" s="65">
        <f>VLOOKUP(B237,Kredite!$J$5:$K$41,2,0)</f>
        <v>0</v>
      </c>
    </row>
    <row r="238" spans="1:3" x14ac:dyDescent="0.25">
      <c r="A238" s="91">
        <f>Allgemeines!$E$24</f>
        <v>0</v>
      </c>
      <c r="B238" s="65" t="str">
        <f>Kredite!L17</f>
        <v>P3123</v>
      </c>
      <c r="C238" s="65">
        <f>VLOOKUP(B238,Kredite!$L$5:$M$41,2,0)</f>
        <v>0</v>
      </c>
    </row>
    <row r="239" spans="1:3" x14ac:dyDescent="0.25">
      <c r="A239" s="91">
        <f>Allgemeines!$E$24</f>
        <v>0</v>
      </c>
      <c r="B239" s="65" t="str">
        <f>Kredite!N17</f>
        <v>P3124</v>
      </c>
      <c r="C239" s="65">
        <f>VLOOKUP(B239,Kredite!$N$5:$O$41,2,0)</f>
        <v>0</v>
      </c>
    </row>
    <row r="240" spans="1:3" x14ac:dyDescent="0.25">
      <c r="A240" s="91">
        <f>Allgemeines!$E$24</f>
        <v>0</v>
      </c>
      <c r="B240" s="65" t="str">
        <f>Kredite!P17</f>
        <v>P3129</v>
      </c>
      <c r="C240" s="65">
        <f>VLOOKUP(B240,Kredite!$P$5:$Q$41,2,0)</f>
        <v>0</v>
      </c>
    </row>
    <row r="241" spans="1:3" x14ac:dyDescent="0.25">
      <c r="A241" s="91">
        <f>Allgemeines!$E$24</f>
        <v>0</v>
      </c>
      <c r="B241" s="65" t="str">
        <f>Kredite!F18</f>
        <v>P3130</v>
      </c>
      <c r="C241" s="65">
        <f>VLOOKUP(B241,Kredite!$F$5:$G$41,2,0)</f>
        <v>0</v>
      </c>
    </row>
    <row r="242" spans="1:3" x14ac:dyDescent="0.25">
      <c r="A242" s="91">
        <f>Allgemeines!$E$24</f>
        <v>0</v>
      </c>
      <c r="B242" s="65" t="str">
        <f>Kredite!H18</f>
        <v>P3131</v>
      </c>
      <c r="C242" s="65">
        <f>VLOOKUP(B242,Kredite!$H$5:$I$41,2,0)</f>
        <v>0</v>
      </c>
    </row>
    <row r="243" spans="1:3" x14ac:dyDescent="0.25">
      <c r="A243" s="91">
        <f>Allgemeines!$E$24</f>
        <v>0</v>
      </c>
      <c r="B243" s="65" t="str">
        <f>Kredite!J18</f>
        <v>P3132</v>
      </c>
      <c r="C243" s="65">
        <f>VLOOKUP(B243,Kredite!$J$5:$K$41,2,0)</f>
        <v>0</v>
      </c>
    </row>
    <row r="244" spans="1:3" x14ac:dyDescent="0.25">
      <c r="A244" s="91">
        <f>Allgemeines!$E$24</f>
        <v>0</v>
      </c>
      <c r="B244" s="65" t="str">
        <f>Kredite!L18</f>
        <v>P3133</v>
      </c>
      <c r="C244" s="65">
        <f>VLOOKUP(B244,Kredite!$L$5:$M$41,2,0)</f>
        <v>0</v>
      </c>
    </row>
    <row r="245" spans="1:3" x14ac:dyDescent="0.25">
      <c r="A245" s="91">
        <f>Allgemeines!$E$24</f>
        <v>0</v>
      </c>
      <c r="B245" s="65" t="str">
        <f>Kredite!N18</f>
        <v>P3134</v>
      </c>
      <c r="C245" s="65">
        <f>VLOOKUP(B245,Kredite!$N$5:$O$41,2,0)</f>
        <v>0</v>
      </c>
    </row>
    <row r="246" spans="1:3" x14ac:dyDescent="0.25">
      <c r="A246" s="91">
        <f>Allgemeines!$E$24</f>
        <v>0</v>
      </c>
      <c r="B246" s="65" t="str">
        <f>Kredite!P18</f>
        <v>P3139</v>
      </c>
      <c r="C246" s="65">
        <f>VLOOKUP(B246,Kredite!$P$5:$Q$41,2,0)</f>
        <v>0</v>
      </c>
    </row>
    <row r="247" spans="1:3" x14ac:dyDescent="0.25">
      <c r="A247" s="91">
        <f>Allgemeines!$E$24</f>
        <v>0</v>
      </c>
      <c r="B247" s="65" t="str">
        <f>Kredite!F19</f>
        <v>P3140</v>
      </c>
      <c r="C247" s="65">
        <f>VLOOKUP(B247,Kredite!$F$5:$G$41,2,0)</f>
        <v>0</v>
      </c>
    </row>
    <row r="248" spans="1:3" x14ac:dyDescent="0.25">
      <c r="A248" s="91">
        <f>Allgemeines!$E$24</f>
        <v>0</v>
      </c>
      <c r="B248" s="65" t="str">
        <f>Kredite!H19</f>
        <v>P3141</v>
      </c>
      <c r="C248" s="65">
        <f>VLOOKUP(B248,Kredite!$H$5:$I$41,2,0)</f>
        <v>0</v>
      </c>
    </row>
    <row r="249" spans="1:3" x14ac:dyDescent="0.25">
      <c r="A249" s="91">
        <f>Allgemeines!$E$24</f>
        <v>0</v>
      </c>
      <c r="B249" s="65" t="str">
        <f>Kredite!J19</f>
        <v>P3142</v>
      </c>
      <c r="C249" s="65">
        <f>VLOOKUP(B249,Kredite!$J$5:$K$41,2,0)</f>
        <v>0</v>
      </c>
    </row>
    <row r="250" spans="1:3" x14ac:dyDescent="0.25">
      <c r="A250" s="91">
        <f>Allgemeines!$E$24</f>
        <v>0</v>
      </c>
      <c r="B250" s="65" t="str">
        <f>Kredite!L19</f>
        <v>P3143</v>
      </c>
      <c r="C250" s="65">
        <f>VLOOKUP(B250,Kredite!$L$5:$M$41,2,0)</f>
        <v>0</v>
      </c>
    </row>
    <row r="251" spans="1:3" x14ac:dyDescent="0.25">
      <c r="A251" s="91">
        <f>Allgemeines!$E$24</f>
        <v>0</v>
      </c>
      <c r="B251" s="65" t="str">
        <f>Kredite!N19</f>
        <v>P3144</v>
      </c>
      <c r="C251" s="65">
        <f>VLOOKUP(B251,Kredite!$N$5:$O$41,2,0)</f>
        <v>0</v>
      </c>
    </row>
    <row r="252" spans="1:3" x14ac:dyDescent="0.25">
      <c r="A252" s="91">
        <f>Allgemeines!$E$24</f>
        <v>0</v>
      </c>
      <c r="B252" s="65" t="str">
        <f>Kredite!P19</f>
        <v>P3149</v>
      </c>
      <c r="C252" s="65">
        <f>VLOOKUP(B252,Kredite!$P$5:$Q$41,2,0)</f>
        <v>0</v>
      </c>
    </row>
    <row r="253" spans="1:3" x14ac:dyDescent="0.25">
      <c r="A253" s="91">
        <f>Allgemeines!$E$24</f>
        <v>0</v>
      </c>
      <c r="B253" s="65" t="str">
        <f>Kredite!F20</f>
        <v>P3150</v>
      </c>
      <c r="C253" s="65">
        <f>VLOOKUP(B253,Kredite!$F$5:$G$41,2,0)</f>
        <v>0</v>
      </c>
    </row>
    <row r="254" spans="1:3" x14ac:dyDescent="0.25">
      <c r="A254" s="91">
        <f>Allgemeines!$E$24</f>
        <v>0</v>
      </c>
      <c r="B254" s="65" t="str">
        <f>Kredite!H20</f>
        <v>P3151</v>
      </c>
      <c r="C254" s="65">
        <f>VLOOKUP(B254,Kredite!$H$5:$I$41,2,0)</f>
        <v>0</v>
      </c>
    </row>
    <row r="255" spans="1:3" x14ac:dyDescent="0.25">
      <c r="A255" s="91">
        <f>Allgemeines!$E$24</f>
        <v>0</v>
      </c>
      <c r="B255" s="65" t="str">
        <f>Kredite!J20</f>
        <v>P3152</v>
      </c>
      <c r="C255" s="65">
        <f>VLOOKUP(B255,Kredite!$J$5:$K$41,2,0)</f>
        <v>0</v>
      </c>
    </row>
    <row r="256" spans="1:3" x14ac:dyDescent="0.25">
      <c r="A256" s="91">
        <f>Allgemeines!$E$24</f>
        <v>0</v>
      </c>
      <c r="B256" s="65" t="str">
        <f>Kredite!L20</f>
        <v>P3153</v>
      </c>
      <c r="C256" s="65">
        <f>VLOOKUP(B256,Kredite!$L$5:$M$41,2,0)</f>
        <v>0</v>
      </c>
    </row>
    <row r="257" spans="1:3" x14ac:dyDescent="0.25">
      <c r="A257" s="91">
        <f>Allgemeines!$E$24</f>
        <v>0</v>
      </c>
      <c r="B257" s="65" t="str">
        <f>Kredite!N20</f>
        <v>P3154</v>
      </c>
      <c r="C257" s="65">
        <f>VLOOKUP(B257,Kredite!$N$5:$O$41,2,0)</f>
        <v>0</v>
      </c>
    </row>
    <row r="258" spans="1:3" x14ac:dyDescent="0.25">
      <c r="A258" s="91">
        <f>Allgemeines!$E$24</f>
        <v>0</v>
      </c>
      <c r="B258" s="65" t="str">
        <f>Kredite!P20</f>
        <v>P3159</v>
      </c>
      <c r="C258" s="65">
        <f>VLOOKUP(B258,Kredite!$P$5:$Q$41,2,0)</f>
        <v>0</v>
      </c>
    </row>
    <row r="259" spans="1:3" x14ac:dyDescent="0.25">
      <c r="A259" s="91">
        <f>Allgemeines!$E$24</f>
        <v>0</v>
      </c>
      <c r="B259" s="65" t="str">
        <f>Kredite!F21</f>
        <v>P3160</v>
      </c>
      <c r="C259" s="65">
        <f>VLOOKUP(B259,Kredite!$F$5:$G$41,2,0)</f>
        <v>0</v>
      </c>
    </row>
    <row r="260" spans="1:3" x14ac:dyDescent="0.25">
      <c r="A260" s="91">
        <f>Allgemeines!$E$24</f>
        <v>0</v>
      </c>
      <c r="B260" s="65" t="str">
        <f>Kredite!H21</f>
        <v>P3161</v>
      </c>
      <c r="C260" s="65">
        <f>VLOOKUP(B260,Kredite!$H$5:$I$41,2,0)</f>
        <v>0</v>
      </c>
    </row>
    <row r="261" spans="1:3" x14ac:dyDescent="0.25">
      <c r="A261" s="91">
        <f>Allgemeines!$E$24</f>
        <v>0</v>
      </c>
      <c r="B261" s="65" t="str">
        <f>Kredite!J21</f>
        <v>P3162</v>
      </c>
      <c r="C261" s="65">
        <f>VLOOKUP(B261,Kredite!$J$5:$K$41,2,0)</f>
        <v>0</v>
      </c>
    </row>
    <row r="262" spans="1:3" x14ac:dyDescent="0.25">
      <c r="A262" s="91">
        <f>Allgemeines!$E$24</f>
        <v>0</v>
      </c>
      <c r="B262" s="65" t="str">
        <f>Kredite!L21</f>
        <v>P3163</v>
      </c>
      <c r="C262" s="65">
        <f>VLOOKUP(B262,Kredite!$L$5:$M$41,2,0)</f>
        <v>0</v>
      </c>
    </row>
    <row r="263" spans="1:3" x14ac:dyDescent="0.25">
      <c r="A263" s="91">
        <f>Allgemeines!$E$24</f>
        <v>0</v>
      </c>
      <c r="B263" s="65" t="str">
        <f>Kredite!N21</f>
        <v>P3164</v>
      </c>
      <c r="C263" s="65">
        <f>VLOOKUP(B263,Kredite!$N$5:$O$41,2,0)</f>
        <v>0</v>
      </c>
    </row>
    <row r="264" spans="1:3" x14ac:dyDescent="0.25">
      <c r="A264" s="91">
        <f>Allgemeines!$E$24</f>
        <v>0</v>
      </c>
      <c r="B264" s="65" t="str">
        <f>Kredite!P21</f>
        <v>P3169</v>
      </c>
      <c r="C264" s="65">
        <f>VLOOKUP(B264,Kredite!$P$5:$Q$41,2,0)</f>
        <v>0</v>
      </c>
    </row>
    <row r="265" spans="1:3" x14ac:dyDescent="0.25">
      <c r="A265" s="91">
        <f>Allgemeines!$E$24</f>
        <v>0</v>
      </c>
      <c r="B265" s="65" t="str">
        <f>Kredite!F22</f>
        <v>P3170</v>
      </c>
      <c r="C265" s="65">
        <f>VLOOKUP(B265,Kredite!$F$5:$G$41,2,0)</f>
        <v>0</v>
      </c>
    </row>
    <row r="266" spans="1:3" x14ac:dyDescent="0.25">
      <c r="A266" s="91">
        <f>Allgemeines!$E$24</f>
        <v>0</v>
      </c>
      <c r="B266" s="65" t="str">
        <f>Kredite!H22</f>
        <v>P3171</v>
      </c>
      <c r="C266" s="65">
        <f>VLOOKUP(B266,Kredite!$H$5:$I$41,2,0)</f>
        <v>0</v>
      </c>
    </row>
    <row r="267" spans="1:3" x14ac:dyDescent="0.25">
      <c r="A267" s="91">
        <f>Allgemeines!$E$24</f>
        <v>0</v>
      </c>
      <c r="B267" s="65" t="str">
        <f>Kredite!J22</f>
        <v>P3172</v>
      </c>
      <c r="C267" s="65">
        <f>VLOOKUP(B267,Kredite!$J$5:$K$41,2,0)</f>
        <v>0</v>
      </c>
    </row>
    <row r="268" spans="1:3" x14ac:dyDescent="0.25">
      <c r="A268" s="91">
        <f>Allgemeines!$E$24</f>
        <v>0</v>
      </c>
      <c r="B268" s="65" t="str">
        <f>Kredite!L22</f>
        <v>P3173</v>
      </c>
      <c r="C268" s="65">
        <f>VLOOKUP(B268,Kredite!$L$5:$M$41,2,0)</f>
        <v>0</v>
      </c>
    </row>
    <row r="269" spans="1:3" x14ac:dyDescent="0.25">
      <c r="A269" s="91">
        <f>Allgemeines!$E$24</f>
        <v>0</v>
      </c>
      <c r="B269" s="65" t="str">
        <f>Kredite!N22</f>
        <v>P3174</v>
      </c>
      <c r="C269" s="65">
        <f>VLOOKUP(B269,Kredite!$N$5:$O$41,2,0)</f>
        <v>0</v>
      </c>
    </row>
    <row r="270" spans="1:3" x14ac:dyDescent="0.25">
      <c r="A270" s="91">
        <f>Allgemeines!$E$24</f>
        <v>0</v>
      </c>
      <c r="B270" s="65" t="str">
        <f>Kredite!P22</f>
        <v>P3179</v>
      </c>
      <c r="C270" s="65">
        <f>VLOOKUP(B270,Kredite!$P$5:$Q$41,2,0)</f>
        <v>0</v>
      </c>
    </row>
    <row r="271" spans="1:3" x14ac:dyDescent="0.25">
      <c r="A271" s="91">
        <f>Allgemeines!$E$24</f>
        <v>0</v>
      </c>
      <c r="B271" s="65" t="str">
        <f>Kredite!F23</f>
        <v>P3180</v>
      </c>
      <c r="C271" s="65">
        <f>VLOOKUP(B271,Kredite!$F$5:$G$41,2,0)</f>
        <v>0</v>
      </c>
    </row>
    <row r="272" spans="1:3" x14ac:dyDescent="0.25">
      <c r="A272" s="91">
        <f>Allgemeines!$E$24</f>
        <v>0</v>
      </c>
      <c r="B272" s="65" t="str">
        <f>Kredite!H23</f>
        <v>P3181</v>
      </c>
      <c r="C272" s="65">
        <f>VLOOKUP(B272,Kredite!$H$5:$I$41,2,0)</f>
        <v>0</v>
      </c>
    </row>
    <row r="273" spans="1:3" x14ac:dyDescent="0.25">
      <c r="A273" s="91">
        <f>Allgemeines!$E$24</f>
        <v>0</v>
      </c>
      <c r="B273" s="65" t="str">
        <f>Kredite!J23</f>
        <v>P3182</v>
      </c>
      <c r="C273" s="65">
        <f>VLOOKUP(B273,Kredite!$J$5:$K$41,2,0)</f>
        <v>0</v>
      </c>
    </row>
    <row r="274" spans="1:3" x14ac:dyDescent="0.25">
      <c r="A274" s="91">
        <f>Allgemeines!$E$24</f>
        <v>0</v>
      </c>
      <c r="B274" s="65" t="str">
        <f>Kredite!L23</f>
        <v>P3183</v>
      </c>
      <c r="C274" s="65">
        <f>VLOOKUP(B274,Kredite!$L$5:$M$41,2,0)</f>
        <v>0</v>
      </c>
    </row>
    <row r="275" spans="1:3" x14ac:dyDescent="0.25">
      <c r="A275" s="91">
        <f>Allgemeines!$E$24</f>
        <v>0</v>
      </c>
      <c r="B275" s="65" t="str">
        <f>Kredite!N23</f>
        <v>P3184</v>
      </c>
      <c r="C275" s="65">
        <f>VLOOKUP(B275,Kredite!$N$5:$O$41,2,0)</f>
        <v>0</v>
      </c>
    </row>
    <row r="276" spans="1:3" x14ac:dyDescent="0.25">
      <c r="A276" s="91">
        <f>Allgemeines!$E$24</f>
        <v>0</v>
      </c>
      <c r="B276" s="65" t="str">
        <f>Kredite!P23</f>
        <v>P3189</v>
      </c>
      <c r="C276" s="65">
        <f>VLOOKUP(B276,Kredite!$P$5:$Q$41,2,0)</f>
        <v>0</v>
      </c>
    </row>
    <row r="277" spans="1:3" x14ac:dyDescent="0.25">
      <c r="A277" s="91">
        <f>Allgemeines!$E$24</f>
        <v>0</v>
      </c>
      <c r="B277" s="65" t="str">
        <f>Kredite!F24</f>
        <v>P3190</v>
      </c>
      <c r="C277" s="65">
        <f>VLOOKUP(B277,Kredite!$F$5:$G$41,2,0)</f>
        <v>0</v>
      </c>
    </row>
    <row r="278" spans="1:3" x14ac:dyDescent="0.25">
      <c r="A278" s="91">
        <f>Allgemeines!$E$24</f>
        <v>0</v>
      </c>
      <c r="B278" s="65" t="str">
        <f>Kredite!H24</f>
        <v>P3191</v>
      </c>
      <c r="C278" s="65">
        <f>VLOOKUP(B278,Kredite!$H$5:$I$41,2,0)</f>
        <v>0</v>
      </c>
    </row>
    <row r="279" spans="1:3" x14ac:dyDescent="0.25">
      <c r="A279" s="91">
        <f>Allgemeines!$E$24</f>
        <v>0</v>
      </c>
      <c r="B279" s="65" t="str">
        <f>Kredite!J24</f>
        <v>P3192</v>
      </c>
      <c r="C279" s="65">
        <f>VLOOKUP(B279,Kredite!$J$5:$K$41,2,0)</f>
        <v>0</v>
      </c>
    </row>
    <row r="280" spans="1:3" x14ac:dyDescent="0.25">
      <c r="A280" s="91">
        <f>Allgemeines!$E$24</f>
        <v>0</v>
      </c>
      <c r="B280" s="65" t="str">
        <f>Kredite!L24</f>
        <v>P3193</v>
      </c>
      <c r="C280" s="65">
        <f>VLOOKUP(B280,Kredite!$L$5:$M$41,2,0)</f>
        <v>0</v>
      </c>
    </row>
    <row r="281" spans="1:3" x14ac:dyDescent="0.25">
      <c r="A281" s="91">
        <f>Allgemeines!$E$24</f>
        <v>0</v>
      </c>
      <c r="B281" s="65" t="str">
        <f>Kredite!N24</f>
        <v>P3194</v>
      </c>
      <c r="C281" s="65">
        <f>VLOOKUP(B281,Kredite!$N$5:$O$41,2,0)</f>
        <v>0</v>
      </c>
    </row>
    <row r="282" spans="1:3" x14ac:dyDescent="0.25">
      <c r="A282" s="91">
        <f>Allgemeines!$E$24</f>
        <v>0</v>
      </c>
      <c r="B282" s="65" t="str">
        <f>Kredite!P24</f>
        <v>P3199</v>
      </c>
      <c r="C282" s="65">
        <f>VLOOKUP(B282,Kredite!$P$5:$Q$41,2,0)</f>
        <v>0</v>
      </c>
    </row>
    <row r="283" spans="1:3" x14ac:dyDescent="0.25">
      <c r="A283" s="91">
        <f>Allgemeines!$E$24</f>
        <v>0</v>
      </c>
      <c r="B283" s="65" t="str">
        <f>Kredite!F25</f>
        <v>P3200</v>
      </c>
      <c r="C283" s="65">
        <f>VLOOKUP(B283,Kredite!$F$5:$G$41,2,0)</f>
        <v>0</v>
      </c>
    </row>
    <row r="284" spans="1:3" x14ac:dyDescent="0.25">
      <c r="A284" s="91">
        <f>Allgemeines!$E$24</f>
        <v>0</v>
      </c>
      <c r="B284" s="65" t="str">
        <f>Kredite!H25</f>
        <v>P3201</v>
      </c>
      <c r="C284" s="65">
        <f>VLOOKUP(B284,Kredite!$H$5:$I$41,2,0)</f>
        <v>0</v>
      </c>
    </row>
    <row r="285" spans="1:3" x14ac:dyDescent="0.25">
      <c r="A285" s="91">
        <f>Allgemeines!$E$24</f>
        <v>0</v>
      </c>
      <c r="B285" s="65" t="str">
        <f>Kredite!J25</f>
        <v>P3202</v>
      </c>
      <c r="C285" s="65">
        <f>VLOOKUP(B285,Kredite!$J$5:$K$41,2,0)</f>
        <v>0</v>
      </c>
    </row>
    <row r="286" spans="1:3" x14ac:dyDescent="0.25">
      <c r="A286" s="91">
        <f>Allgemeines!$E$24</f>
        <v>0</v>
      </c>
      <c r="B286" s="65" t="str">
        <f>Kredite!L25</f>
        <v>P3203</v>
      </c>
      <c r="C286" s="65">
        <f>VLOOKUP(B286,Kredite!$L$5:$M$41,2,0)</f>
        <v>0</v>
      </c>
    </row>
    <row r="287" spans="1:3" x14ac:dyDescent="0.25">
      <c r="A287" s="91">
        <f>Allgemeines!$E$24</f>
        <v>0</v>
      </c>
      <c r="B287" s="65" t="str">
        <f>Kredite!N25</f>
        <v>P3204</v>
      </c>
      <c r="C287" s="65">
        <f>VLOOKUP(B287,Kredite!$N$5:$O$41,2,0)</f>
        <v>0</v>
      </c>
    </row>
    <row r="288" spans="1:3" x14ac:dyDescent="0.25">
      <c r="A288" s="91">
        <f>Allgemeines!$E$24</f>
        <v>0</v>
      </c>
      <c r="B288" s="65" t="str">
        <f>Kredite!P25</f>
        <v>P3209</v>
      </c>
      <c r="C288" s="65">
        <f>VLOOKUP(B288,Kredite!$P$5:$Q$41,2,0)</f>
        <v>0</v>
      </c>
    </row>
    <row r="289" spans="1:3" x14ac:dyDescent="0.25">
      <c r="A289" s="91">
        <f>Allgemeines!$E$24</f>
        <v>0</v>
      </c>
      <c r="B289" s="65" t="str">
        <f>Kredite!F26</f>
        <v>P3210</v>
      </c>
      <c r="C289" s="65">
        <f>VLOOKUP(B289,Kredite!$F$5:$G$41,2,0)</f>
        <v>0</v>
      </c>
    </row>
    <row r="290" spans="1:3" x14ac:dyDescent="0.25">
      <c r="A290" s="91">
        <f>Allgemeines!$E$24</f>
        <v>0</v>
      </c>
      <c r="B290" s="65" t="str">
        <f>Kredite!H26</f>
        <v>P3211</v>
      </c>
      <c r="C290" s="65">
        <f>VLOOKUP(B290,Kredite!$H$5:$I$41,2,0)</f>
        <v>0</v>
      </c>
    </row>
    <row r="291" spans="1:3" x14ac:dyDescent="0.25">
      <c r="A291" s="91">
        <f>Allgemeines!$E$24</f>
        <v>0</v>
      </c>
      <c r="B291" s="65" t="str">
        <f>Kredite!J26</f>
        <v>P3212</v>
      </c>
      <c r="C291" s="65">
        <f>VLOOKUP(B291,Kredite!$J$5:$K$41,2,0)</f>
        <v>0</v>
      </c>
    </row>
    <row r="292" spans="1:3" x14ac:dyDescent="0.25">
      <c r="A292" s="91">
        <f>Allgemeines!$E$24</f>
        <v>0</v>
      </c>
      <c r="B292" s="65" t="str">
        <f>Kredite!L26</f>
        <v>P3213</v>
      </c>
      <c r="C292" s="65">
        <f>VLOOKUP(B292,Kredite!$L$5:$M$41,2,0)</f>
        <v>0</v>
      </c>
    </row>
    <row r="293" spans="1:3" x14ac:dyDescent="0.25">
      <c r="A293" s="91">
        <f>Allgemeines!$E$24</f>
        <v>0</v>
      </c>
      <c r="B293" s="65" t="str">
        <f>Kredite!N26</f>
        <v>P3214</v>
      </c>
      <c r="C293" s="65">
        <f>VLOOKUP(B293,Kredite!$N$5:$O$41,2,0)</f>
        <v>0</v>
      </c>
    </row>
    <row r="294" spans="1:3" x14ac:dyDescent="0.25">
      <c r="A294" s="91">
        <f>Allgemeines!$E$24</f>
        <v>0</v>
      </c>
      <c r="B294" s="65" t="str">
        <f>Kredite!P26</f>
        <v>P3219</v>
      </c>
      <c r="C294" s="65">
        <f>VLOOKUP(B294,Kredite!$P$5:$Q$41,2,0)</f>
        <v>0</v>
      </c>
    </row>
    <row r="295" spans="1:3" x14ac:dyDescent="0.25">
      <c r="A295" s="91">
        <f>Allgemeines!$E$24</f>
        <v>0</v>
      </c>
      <c r="B295" s="65" t="str">
        <f>Kredite!F27</f>
        <v>P3220</v>
      </c>
      <c r="C295" s="65">
        <f>VLOOKUP(B295,Kredite!$F$5:$G$41,2,0)</f>
        <v>0</v>
      </c>
    </row>
    <row r="296" spans="1:3" x14ac:dyDescent="0.25">
      <c r="A296" s="91">
        <f>Allgemeines!$E$24</f>
        <v>0</v>
      </c>
      <c r="B296" s="65" t="str">
        <f>Kredite!H27</f>
        <v>P3221</v>
      </c>
      <c r="C296" s="65">
        <f>VLOOKUP(B296,Kredite!$H$5:$I$41,2,0)</f>
        <v>0</v>
      </c>
    </row>
    <row r="297" spans="1:3" x14ac:dyDescent="0.25">
      <c r="A297" s="91">
        <f>Allgemeines!$E$24</f>
        <v>0</v>
      </c>
      <c r="B297" s="65" t="str">
        <f>Kredite!J27</f>
        <v>P3222</v>
      </c>
      <c r="C297" s="65">
        <f>VLOOKUP(B297,Kredite!$J$5:$K$41,2,0)</f>
        <v>0</v>
      </c>
    </row>
    <row r="298" spans="1:3" x14ac:dyDescent="0.25">
      <c r="A298" s="91">
        <f>Allgemeines!$E$24</f>
        <v>0</v>
      </c>
      <c r="B298" s="65" t="str">
        <f>Kredite!L27</f>
        <v>P3223</v>
      </c>
      <c r="C298" s="65">
        <f>VLOOKUP(B298,Kredite!$L$5:$M$41,2,0)</f>
        <v>0</v>
      </c>
    </row>
    <row r="299" spans="1:3" x14ac:dyDescent="0.25">
      <c r="A299" s="91">
        <f>Allgemeines!$E$24</f>
        <v>0</v>
      </c>
      <c r="B299" s="65" t="str">
        <f>Kredite!N27</f>
        <v>P3224</v>
      </c>
      <c r="C299" s="65">
        <f>VLOOKUP(B299,Kredite!$N$5:$O$41,2,0)</f>
        <v>0</v>
      </c>
    </row>
    <row r="300" spans="1:3" x14ac:dyDescent="0.25">
      <c r="A300" s="91">
        <f>Allgemeines!$E$24</f>
        <v>0</v>
      </c>
      <c r="B300" s="65" t="str">
        <f>Kredite!P27</f>
        <v>P3229</v>
      </c>
      <c r="C300" s="65">
        <f>VLOOKUP(B300,Kredite!$P$5:$Q$41,2,0)</f>
        <v>0</v>
      </c>
    </row>
    <row r="301" spans="1:3" x14ac:dyDescent="0.25">
      <c r="A301" s="91">
        <f>Allgemeines!$E$24</f>
        <v>0</v>
      </c>
      <c r="B301" s="65" t="str">
        <f>Kredite!F28</f>
        <v>P3230</v>
      </c>
      <c r="C301" s="65">
        <f>VLOOKUP(B301,Kredite!$F$5:$G$41,2,0)</f>
        <v>0</v>
      </c>
    </row>
    <row r="302" spans="1:3" x14ac:dyDescent="0.25">
      <c r="A302" s="91">
        <f>Allgemeines!$E$24</f>
        <v>0</v>
      </c>
      <c r="B302" s="65" t="str">
        <f>Kredite!H28</f>
        <v>P3231</v>
      </c>
      <c r="C302" s="65">
        <f>VLOOKUP(B302,Kredite!$H$5:$I$41,2,0)</f>
        <v>0</v>
      </c>
    </row>
    <row r="303" spans="1:3" x14ac:dyDescent="0.25">
      <c r="A303" s="91">
        <f>Allgemeines!$E$24</f>
        <v>0</v>
      </c>
      <c r="B303" s="65" t="str">
        <f>Kredite!J28</f>
        <v>P3232</v>
      </c>
      <c r="C303" s="65">
        <f>VLOOKUP(B303,Kredite!$J$5:$K$41,2,0)</f>
        <v>0</v>
      </c>
    </row>
    <row r="304" spans="1:3" x14ac:dyDescent="0.25">
      <c r="A304" s="91">
        <f>Allgemeines!$E$24</f>
        <v>0</v>
      </c>
      <c r="B304" s="65" t="str">
        <f>Kredite!L28</f>
        <v>P3233</v>
      </c>
      <c r="C304" s="65">
        <f>VLOOKUP(B304,Kredite!$L$5:$M$41,2,0)</f>
        <v>0</v>
      </c>
    </row>
    <row r="305" spans="1:3" x14ac:dyDescent="0.25">
      <c r="A305" s="91">
        <f>Allgemeines!$E$24</f>
        <v>0</v>
      </c>
      <c r="B305" s="65" t="str">
        <f>Kredite!N28</f>
        <v>P3234</v>
      </c>
      <c r="C305" s="65">
        <f>VLOOKUP(B305,Kredite!$N$5:$O$41,2,0)</f>
        <v>0</v>
      </c>
    </row>
    <row r="306" spans="1:3" x14ac:dyDescent="0.25">
      <c r="A306" s="91">
        <f>Allgemeines!$E$24</f>
        <v>0</v>
      </c>
      <c r="B306" s="65" t="str">
        <f>Kredite!P28</f>
        <v>P3239</v>
      </c>
      <c r="C306" s="65">
        <f>VLOOKUP(B306,Kredite!$P$5:$Q$41,2,0)</f>
        <v>0</v>
      </c>
    </row>
    <row r="307" spans="1:3" x14ac:dyDescent="0.25">
      <c r="A307" s="91">
        <f>Allgemeines!$E$24</f>
        <v>0</v>
      </c>
      <c r="B307" s="65" t="str">
        <f>Kredite!F29</f>
        <v>P3240</v>
      </c>
      <c r="C307" s="65">
        <f>VLOOKUP(B307,Kredite!$F$5:$G$41,2,0)</f>
        <v>0</v>
      </c>
    </row>
    <row r="308" spans="1:3" x14ac:dyDescent="0.25">
      <c r="A308" s="91">
        <f>Allgemeines!$E$24</f>
        <v>0</v>
      </c>
      <c r="B308" s="65" t="str">
        <f>Kredite!H29</f>
        <v>P3241</v>
      </c>
      <c r="C308" s="65">
        <f>VLOOKUP(B308,Kredite!$H$5:$I$41,2,0)</f>
        <v>0</v>
      </c>
    </row>
    <row r="309" spans="1:3" x14ac:dyDescent="0.25">
      <c r="A309" s="91">
        <f>Allgemeines!$E$24</f>
        <v>0</v>
      </c>
      <c r="B309" s="65" t="str">
        <f>Kredite!J29</f>
        <v>P3242</v>
      </c>
      <c r="C309" s="65">
        <f>VLOOKUP(B309,Kredite!$J$5:$K$41,2,0)</f>
        <v>0</v>
      </c>
    </row>
    <row r="310" spans="1:3" x14ac:dyDescent="0.25">
      <c r="A310" s="91">
        <f>Allgemeines!$E$24</f>
        <v>0</v>
      </c>
      <c r="B310" s="65" t="str">
        <f>Kredite!L29</f>
        <v>P3243</v>
      </c>
      <c r="C310" s="65">
        <f>VLOOKUP(B310,Kredite!$L$5:$M$41,2,0)</f>
        <v>0</v>
      </c>
    </row>
    <row r="311" spans="1:3" x14ac:dyDescent="0.25">
      <c r="A311" s="91">
        <f>Allgemeines!$E$24</f>
        <v>0</v>
      </c>
      <c r="B311" s="65" t="str">
        <f>Kredite!N29</f>
        <v>P3244</v>
      </c>
      <c r="C311" s="65">
        <f>VLOOKUP(B311,Kredite!$N$5:$O$41,2,0)</f>
        <v>0</v>
      </c>
    </row>
    <row r="312" spans="1:3" x14ac:dyDescent="0.25">
      <c r="A312" s="91">
        <f>Allgemeines!$E$24</f>
        <v>0</v>
      </c>
      <c r="B312" s="65" t="str">
        <f>Kredite!P29</f>
        <v>P3249</v>
      </c>
      <c r="C312" s="65">
        <f>VLOOKUP(B312,Kredite!$P$5:$Q$41,2,0)</f>
        <v>0</v>
      </c>
    </row>
    <row r="313" spans="1:3" x14ac:dyDescent="0.25">
      <c r="A313" s="91">
        <f>Allgemeines!$E$24</f>
        <v>0</v>
      </c>
      <c r="B313" s="65" t="str">
        <f>Kredite!F30</f>
        <v>P3250</v>
      </c>
      <c r="C313" s="65">
        <f>VLOOKUP(B313,Kredite!$F$5:$G$41,2,0)</f>
        <v>0</v>
      </c>
    </row>
    <row r="314" spans="1:3" x14ac:dyDescent="0.25">
      <c r="A314" s="91">
        <f>Allgemeines!$E$24</f>
        <v>0</v>
      </c>
      <c r="B314" s="65" t="str">
        <f>Kredite!H30</f>
        <v>P3251</v>
      </c>
      <c r="C314" s="65">
        <f>VLOOKUP(B314,Kredite!$H$5:$I$41,2,0)</f>
        <v>0</v>
      </c>
    </row>
    <row r="315" spans="1:3" x14ac:dyDescent="0.25">
      <c r="A315" s="91">
        <f>Allgemeines!$E$24</f>
        <v>0</v>
      </c>
      <c r="B315" s="65" t="str">
        <f>Kredite!J30</f>
        <v>P3252</v>
      </c>
      <c r="C315" s="65">
        <f>VLOOKUP(B315,Kredite!$J$5:$K$41,2,0)</f>
        <v>0</v>
      </c>
    </row>
    <row r="316" spans="1:3" x14ac:dyDescent="0.25">
      <c r="A316" s="91">
        <f>Allgemeines!$E$24</f>
        <v>0</v>
      </c>
      <c r="B316" s="65" t="str">
        <f>Kredite!L30</f>
        <v>P3253</v>
      </c>
      <c r="C316" s="65">
        <f>VLOOKUP(B316,Kredite!$L$5:$M$41,2,0)</f>
        <v>0</v>
      </c>
    </row>
    <row r="317" spans="1:3" x14ac:dyDescent="0.25">
      <c r="A317" s="91">
        <f>Allgemeines!$E$24</f>
        <v>0</v>
      </c>
      <c r="B317" s="65" t="str">
        <f>Kredite!N30</f>
        <v>P3254</v>
      </c>
      <c r="C317" s="65">
        <f>VLOOKUP(B317,Kredite!$N$5:$O$41,2,0)</f>
        <v>0</v>
      </c>
    </row>
    <row r="318" spans="1:3" x14ac:dyDescent="0.25">
      <c r="A318" s="91">
        <f>Allgemeines!$E$24</f>
        <v>0</v>
      </c>
      <c r="B318" s="65" t="str">
        <f>Kredite!P30</f>
        <v>P3259</v>
      </c>
      <c r="C318" s="65">
        <f>VLOOKUP(B318,Kredite!$P$5:$Q$41,2,0)</f>
        <v>0</v>
      </c>
    </row>
    <row r="319" spans="1:3" x14ac:dyDescent="0.25">
      <c r="A319" s="91">
        <f>Allgemeines!$E$24</f>
        <v>0</v>
      </c>
      <c r="B319" s="65" t="str">
        <f>Kredite!F31</f>
        <v>P3260</v>
      </c>
      <c r="C319" s="65">
        <f>VLOOKUP(B319,Kredite!$F$5:$G$41,2,0)</f>
        <v>0</v>
      </c>
    </row>
    <row r="320" spans="1:3" x14ac:dyDescent="0.25">
      <c r="A320" s="91">
        <f>Allgemeines!$E$24</f>
        <v>0</v>
      </c>
      <c r="B320" s="65" t="str">
        <f>Kredite!H31</f>
        <v>P3261</v>
      </c>
      <c r="C320" s="65">
        <f>VLOOKUP(B320,Kredite!$H$5:$I$41,2,0)</f>
        <v>0</v>
      </c>
    </row>
    <row r="321" spans="1:3" x14ac:dyDescent="0.25">
      <c r="A321" s="91">
        <f>Allgemeines!$E$24</f>
        <v>0</v>
      </c>
      <c r="B321" s="65" t="str">
        <f>Kredite!J31</f>
        <v>P3262</v>
      </c>
      <c r="C321" s="65">
        <f>VLOOKUP(B321,Kredite!$J$5:$K$41,2,0)</f>
        <v>0</v>
      </c>
    </row>
    <row r="322" spans="1:3" x14ac:dyDescent="0.25">
      <c r="A322" s="91">
        <f>Allgemeines!$E$24</f>
        <v>0</v>
      </c>
      <c r="B322" s="65" t="str">
        <f>Kredite!L31</f>
        <v>P3263</v>
      </c>
      <c r="C322" s="65">
        <f>VLOOKUP(B322,Kredite!$L$5:$M$41,2,0)</f>
        <v>0</v>
      </c>
    </row>
    <row r="323" spans="1:3" x14ac:dyDescent="0.25">
      <c r="A323" s="91">
        <f>Allgemeines!$E$24</f>
        <v>0</v>
      </c>
      <c r="B323" s="65" t="str">
        <f>Kredite!N31</f>
        <v>P3264</v>
      </c>
      <c r="C323" s="65">
        <f>VLOOKUP(B323,Kredite!$N$5:$O$41,2,0)</f>
        <v>0</v>
      </c>
    </row>
    <row r="324" spans="1:3" x14ac:dyDescent="0.25">
      <c r="A324" s="91">
        <f>Allgemeines!$E$24</f>
        <v>0</v>
      </c>
      <c r="B324" s="65" t="str">
        <f>Kredite!P31</f>
        <v>P3269</v>
      </c>
      <c r="C324" s="65">
        <f>VLOOKUP(B324,Kredite!$P$5:$Q$41,2,0)</f>
        <v>0</v>
      </c>
    </row>
    <row r="325" spans="1:3" x14ac:dyDescent="0.25">
      <c r="A325" s="91">
        <f>Allgemeines!$E$24</f>
        <v>0</v>
      </c>
      <c r="B325" s="65" t="str">
        <f>Kredite!F32</f>
        <v>P3270</v>
      </c>
      <c r="C325" s="65">
        <f>VLOOKUP(B325,Kredite!$F$5:$G$41,2,0)</f>
        <v>0</v>
      </c>
    </row>
    <row r="326" spans="1:3" x14ac:dyDescent="0.25">
      <c r="A326" s="91">
        <f>Allgemeines!$E$24</f>
        <v>0</v>
      </c>
      <c r="B326" s="65" t="str">
        <f>Kredite!H32</f>
        <v>P3271</v>
      </c>
      <c r="C326" s="65">
        <f>VLOOKUP(B326,Kredite!$H$5:$I$41,2,0)</f>
        <v>0</v>
      </c>
    </row>
    <row r="327" spans="1:3" x14ac:dyDescent="0.25">
      <c r="A327" s="91">
        <f>Allgemeines!$E$24</f>
        <v>0</v>
      </c>
      <c r="B327" s="65" t="str">
        <f>Kredite!J32</f>
        <v>P3272</v>
      </c>
      <c r="C327" s="65">
        <f>VLOOKUP(B327,Kredite!$J$5:$K$41,2,0)</f>
        <v>0</v>
      </c>
    </row>
    <row r="328" spans="1:3" x14ac:dyDescent="0.25">
      <c r="A328" s="91">
        <f>Allgemeines!$E$24</f>
        <v>0</v>
      </c>
      <c r="B328" s="65" t="str">
        <f>Kredite!L32</f>
        <v>P3273</v>
      </c>
      <c r="C328" s="65">
        <f>VLOOKUP(B328,Kredite!$L$5:$M$41,2,0)</f>
        <v>0</v>
      </c>
    </row>
    <row r="329" spans="1:3" x14ac:dyDescent="0.25">
      <c r="A329" s="91">
        <f>Allgemeines!$E$24</f>
        <v>0</v>
      </c>
      <c r="B329" s="65" t="str">
        <f>Kredite!N32</f>
        <v>P3274</v>
      </c>
      <c r="C329" s="65">
        <f>VLOOKUP(B329,Kredite!$N$5:$O$41,2,0)</f>
        <v>0</v>
      </c>
    </row>
    <row r="330" spans="1:3" x14ac:dyDescent="0.25">
      <c r="A330" s="91">
        <f>Allgemeines!$E$24</f>
        <v>0</v>
      </c>
      <c r="B330" s="65" t="str">
        <f>Kredite!P32</f>
        <v>P3279</v>
      </c>
      <c r="C330" s="65">
        <f>VLOOKUP(B330,Kredite!$P$5:$Q$41,2,0)</f>
        <v>0</v>
      </c>
    </row>
    <row r="331" spans="1:3" x14ac:dyDescent="0.25">
      <c r="A331" s="91">
        <f>Allgemeines!$E$24</f>
        <v>0</v>
      </c>
      <c r="B331" s="65" t="str">
        <f>Kredite!F33</f>
        <v>P3280</v>
      </c>
      <c r="C331" s="65">
        <f>VLOOKUP(B331,Kredite!$F$5:$G$41,2,0)</f>
        <v>0</v>
      </c>
    </row>
    <row r="332" spans="1:3" x14ac:dyDescent="0.25">
      <c r="A332" s="91">
        <f>Allgemeines!$E$24</f>
        <v>0</v>
      </c>
      <c r="B332" s="65" t="str">
        <f>Kredite!H33</f>
        <v>P3281</v>
      </c>
      <c r="C332" s="65">
        <f>VLOOKUP(B332,Kredite!$H$5:$I$41,2,0)</f>
        <v>0</v>
      </c>
    </row>
    <row r="333" spans="1:3" x14ac:dyDescent="0.25">
      <c r="A333" s="91">
        <f>Allgemeines!$E$24</f>
        <v>0</v>
      </c>
      <c r="B333" s="65" t="str">
        <f>Kredite!J33</f>
        <v>P3282</v>
      </c>
      <c r="C333" s="65">
        <f>VLOOKUP(B333,Kredite!$J$5:$K$41,2,0)</f>
        <v>0</v>
      </c>
    </row>
    <row r="334" spans="1:3" x14ac:dyDescent="0.25">
      <c r="A334" s="91">
        <f>Allgemeines!$E$24</f>
        <v>0</v>
      </c>
      <c r="B334" s="65" t="str">
        <f>Kredite!L33</f>
        <v>P3283</v>
      </c>
      <c r="C334" s="65">
        <f>VLOOKUP(B334,Kredite!$L$5:$M$41,2,0)</f>
        <v>0</v>
      </c>
    </row>
    <row r="335" spans="1:3" x14ac:dyDescent="0.25">
      <c r="A335" s="91">
        <f>Allgemeines!$E$24</f>
        <v>0</v>
      </c>
      <c r="B335" s="65" t="str">
        <f>Kredite!N33</f>
        <v>P3284</v>
      </c>
      <c r="C335" s="65">
        <f>VLOOKUP(B335,Kredite!$N$5:$O$41,2,0)</f>
        <v>0</v>
      </c>
    </row>
    <row r="336" spans="1:3" x14ac:dyDescent="0.25">
      <c r="A336" s="91">
        <f>Allgemeines!$E$24</f>
        <v>0</v>
      </c>
      <c r="B336" s="65" t="str">
        <f>Kredite!P33</f>
        <v>P3289</v>
      </c>
      <c r="C336" s="65">
        <f>VLOOKUP(B336,Kredite!$P$5:$Q$41,2,0)</f>
        <v>0</v>
      </c>
    </row>
    <row r="337" spans="1:3" x14ac:dyDescent="0.25">
      <c r="A337" s="91">
        <f>Allgemeines!$E$24</f>
        <v>0</v>
      </c>
      <c r="B337" s="65" t="str">
        <f>Kredite!F34</f>
        <v>P3290</v>
      </c>
      <c r="C337" s="65">
        <f>VLOOKUP(B337,Kredite!$F$5:$G$41,2,0)</f>
        <v>0</v>
      </c>
    </row>
    <row r="338" spans="1:3" x14ac:dyDescent="0.25">
      <c r="A338" s="91">
        <f>Allgemeines!$E$24</f>
        <v>0</v>
      </c>
      <c r="B338" s="65" t="str">
        <f>Kredite!H34</f>
        <v>P3291</v>
      </c>
      <c r="C338" s="65">
        <f>VLOOKUP(B338,Kredite!$H$5:$I$41,2,0)</f>
        <v>0</v>
      </c>
    </row>
    <row r="339" spans="1:3" x14ac:dyDescent="0.25">
      <c r="A339" s="91">
        <f>Allgemeines!$E$24</f>
        <v>0</v>
      </c>
      <c r="B339" s="65" t="str">
        <f>Kredite!J34</f>
        <v>P3292</v>
      </c>
      <c r="C339" s="65">
        <f>VLOOKUP(B339,Kredite!$J$5:$K$41,2,0)</f>
        <v>0</v>
      </c>
    </row>
    <row r="340" spans="1:3" x14ac:dyDescent="0.25">
      <c r="A340" s="91">
        <f>Allgemeines!$E$24</f>
        <v>0</v>
      </c>
      <c r="B340" s="65" t="str">
        <f>Kredite!L34</f>
        <v>P3293</v>
      </c>
      <c r="C340" s="65">
        <f>VLOOKUP(B340,Kredite!$L$5:$M$41,2,0)</f>
        <v>0</v>
      </c>
    </row>
    <row r="341" spans="1:3" x14ac:dyDescent="0.25">
      <c r="A341" s="91">
        <f>Allgemeines!$E$24</f>
        <v>0</v>
      </c>
      <c r="B341" s="65" t="str">
        <f>Kredite!N34</f>
        <v>P3294</v>
      </c>
      <c r="C341" s="65">
        <f>VLOOKUP(B341,Kredite!$N$5:$O$41,2,0)</f>
        <v>0</v>
      </c>
    </row>
    <row r="342" spans="1:3" x14ac:dyDescent="0.25">
      <c r="A342" s="91">
        <f>Allgemeines!$E$24</f>
        <v>0</v>
      </c>
      <c r="B342" s="65" t="str">
        <f>Kredite!P34</f>
        <v>P3299</v>
      </c>
      <c r="C342" s="65">
        <f>VLOOKUP(B342,Kredite!$P$5:$Q$41,2,0)</f>
        <v>0</v>
      </c>
    </row>
    <row r="343" spans="1:3" x14ac:dyDescent="0.25">
      <c r="A343" s="91">
        <f>Allgemeines!$E$24</f>
        <v>0</v>
      </c>
      <c r="B343" s="65" t="str">
        <f>Kredite!F35</f>
        <v>P3300</v>
      </c>
      <c r="C343" s="65">
        <f>VLOOKUP(B343,Kredite!$F$5:$G$41,2,0)</f>
        <v>0</v>
      </c>
    </row>
    <row r="344" spans="1:3" x14ac:dyDescent="0.25">
      <c r="A344" s="91">
        <f>Allgemeines!$E$24</f>
        <v>0</v>
      </c>
      <c r="B344" s="65" t="str">
        <f>Kredite!H35</f>
        <v>P3301</v>
      </c>
      <c r="C344" s="65">
        <f>VLOOKUP(B344,Kredite!$H$5:$I$41,2,0)</f>
        <v>0</v>
      </c>
    </row>
    <row r="345" spans="1:3" x14ac:dyDescent="0.25">
      <c r="A345" s="91">
        <f>Allgemeines!$E$24</f>
        <v>0</v>
      </c>
      <c r="B345" s="65" t="str">
        <f>Kredite!J35</f>
        <v>P3302</v>
      </c>
      <c r="C345" s="65">
        <f>VLOOKUP(B345,Kredite!$J$5:$K$41,2,0)</f>
        <v>0</v>
      </c>
    </row>
    <row r="346" spans="1:3" x14ac:dyDescent="0.25">
      <c r="A346" s="91">
        <f>Allgemeines!$E$24</f>
        <v>0</v>
      </c>
      <c r="B346" s="65" t="str">
        <f>Kredite!L35</f>
        <v>P3303</v>
      </c>
      <c r="C346" s="65">
        <f>VLOOKUP(B346,Kredite!$L$5:$M$41,2,0)</f>
        <v>0</v>
      </c>
    </row>
    <row r="347" spans="1:3" x14ac:dyDescent="0.25">
      <c r="A347" s="91">
        <f>Allgemeines!$E$24</f>
        <v>0</v>
      </c>
      <c r="B347" s="65" t="str">
        <f>Kredite!N35</f>
        <v>P3304</v>
      </c>
      <c r="C347" s="65">
        <f>VLOOKUP(B347,Kredite!$N$5:$O$41,2,0)</f>
        <v>0</v>
      </c>
    </row>
    <row r="348" spans="1:3" x14ac:dyDescent="0.25">
      <c r="A348" s="91">
        <f>Allgemeines!$E$24</f>
        <v>0</v>
      </c>
      <c r="B348" s="65" t="str">
        <f>Kredite!P35</f>
        <v>P3309</v>
      </c>
      <c r="C348" s="65">
        <f>VLOOKUP(B348,Kredite!$P$5:$Q$41,2,0)</f>
        <v>0</v>
      </c>
    </row>
    <row r="349" spans="1:3" x14ac:dyDescent="0.25">
      <c r="A349" s="91">
        <f>Allgemeines!$E$24</f>
        <v>0</v>
      </c>
      <c r="B349" s="65" t="str">
        <f>Kredite!F36</f>
        <v>P3310</v>
      </c>
      <c r="C349" s="65">
        <f>VLOOKUP(B349,Kredite!$F$5:$G$41,2,0)</f>
        <v>0</v>
      </c>
    </row>
    <row r="350" spans="1:3" x14ac:dyDescent="0.25">
      <c r="A350" s="91">
        <f>Allgemeines!$E$24</f>
        <v>0</v>
      </c>
      <c r="B350" s="65" t="str">
        <f>Kredite!H36</f>
        <v>P3311</v>
      </c>
      <c r="C350" s="65">
        <f>VLOOKUP(B350,Kredite!$H$5:$I$41,2,0)</f>
        <v>0</v>
      </c>
    </row>
    <row r="351" spans="1:3" x14ac:dyDescent="0.25">
      <c r="A351" s="91">
        <f>Allgemeines!$E$24</f>
        <v>0</v>
      </c>
      <c r="B351" s="65" t="str">
        <f>Kredite!J36</f>
        <v>P3312</v>
      </c>
      <c r="C351" s="65">
        <f>VLOOKUP(B351,Kredite!$J$5:$K$41,2,0)</f>
        <v>0</v>
      </c>
    </row>
    <row r="352" spans="1:3" x14ac:dyDescent="0.25">
      <c r="A352" s="91">
        <f>Allgemeines!$E$24</f>
        <v>0</v>
      </c>
      <c r="B352" s="65" t="str">
        <f>Kredite!L36</f>
        <v>P3313</v>
      </c>
      <c r="C352" s="65">
        <f>VLOOKUP(B352,Kredite!$L$5:$M$41,2,0)</f>
        <v>0</v>
      </c>
    </row>
    <row r="353" spans="1:3" x14ac:dyDescent="0.25">
      <c r="A353" s="91">
        <f>Allgemeines!$E$24</f>
        <v>0</v>
      </c>
      <c r="B353" s="65" t="str">
        <f>Kredite!N36</f>
        <v>P3314</v>
      </c>
      <c r="C353" s="65">
        <f>VLOOKUP(B353,Kredite!$N$5:$O$41,2,0)</f>
        <v>0</v>
      </c>
    </row>
    <row r="354" spans="1:3" x14ac:dyDescent="0.25">
      <c r="A354" s="91">
        <f>Allgemeines!$E$24</f>
        <v>0</v>
      </c>
      <c r="B354" s="65" t="str">
        <f>Kredite!P36</f>
        <v>P3319</v>
      </c>
      <c r="C354" s="65">
        <f>VLOOKUP(B354,Kredite!$P$5:$Q$41,2,0)</f>
        <v>0</v>
      </c>
    </row>
    <row r="355" spans="1:3" x14ac:dyDescent="0.25">
      <c r="A355" s="91">
        <f>Allgemeines!$E$24</f>
        <v>0</v>
      </c>
      <c r="B355" s="65" t="str">
        <f>Kredite!F37</f>
        <v>P3320</v>
      </c>
      <c r="C355" s="65">
        <f>VLOOKUP(B355,Kredite!$F$5:$G$41,2,0)</f>
        <v>0</v>
      </c>
    </row>
    <row r="356" spans="1:3" x14ac:dyDescent="0.25">
      <c r="A356" s="91">
        <f>Allgemeines!$E$24</f>
        <v>0</v>
      </c>
      <c r="B356" s="65" t="str">
        <f>Kredite!H37</f>
        <v>P3321</v>
      </c>
      <c r="C356" s="65">
        <f>VLOOKUP(B356,Kredite!$H$5:$I$41,2,0)</f>
        <v>0</v>
      </c>
    </row>
    <row r="357" spans="1:3" x14ac:dyDescent="0.25">
      <c r="A357" s="91">
        <f>Allgemeines!$E$24</f>
        <v>0</v>
      </c>
      <c r="B357" s="65" t="str">
        <f>Kredite!J37</f>
        <v>P3322</v>
      </c>
      <c r="C357" s="65">
        <f>VLOOKUP(B357,Kredite!$J$5:$K$41,2,0)</f>
        <v>0</v>
      </c>
    </row>
    <row r="358" spans="1:3" x14ac:dyDescent="0.25">
      <c r="A358" s="91">
        <f>Allgemeines!$E$24</f>
        <v>0</v>
      </c>
      <c r="B358" s="65" t="str">
        <f>Kredite!L37</f>
        <v>P3323</v>
      </c>
      <c r="C358" s="65">
        <f>VLOOKUP(B358,Kredite!$L$5:$M$41,2,0)</f>
        <v>0</v>
      </c>
    </row>
    <row r="359" spans="1:3" x14ac:dyDescent="0.25">
      <c r="A359" s="91">
        <f>Allgemeines!$E$24</f>
        <v>0</v>
      </c>
      <c r="B359" s="65" t="str">
        <f>Kredite!N37</f>
        <v>P3324</v>
      </c>
      <c r="C359" s="65">
        <f>VLOOKUP(B359,Kredite!$N$5:$O$41,2,0)</f>
        <v>0</v>
      </c>
    </row>
    <row r="360" spans="1:3" x14ac:dyDescent="0.25">
      <c r="A360" s="91">
        <f>Allgemeines!$E$24</f>
        <v>0</v>
      </c>
      <c r="B360" s="65" t="str">
        <f>Kredite!P37</f>
        <v>P3329</v>
      </c>
      <c r="C360" s="65">
        <f>VLOOKUP(B360,Kredite!$P$5:$Q$41,2,0)</f>
        <v>0</v>
      </c>
    </row>
    <row r="361" spans="1:3" x14ac:dyDescent="0.25">
      <c r="A361" s="91">
        <f>Allgemeines!$E$24</f>
        <v>0</v>
      </c>
      <c r="B361" s="65" t="str">
        <f>Kredite!F38</f>
        <v>P3330</v>
      </c>
      <c r="C361" s="65">
        <f>VLOOKUP(B361,Kredite!$F$5:$G$41,2,0)</f>
        <v>0</v>
      </c>
    </row>
    <row r="362" spans="1:3" x14ac:dyDescent="0.25">
      <c r="A362" s="91">
        <f>Allgemeines!$E$24</f>
        <v>0</v>
      </c>
      <c r="B362" s="65" t="str">
        <f>Kredite!H38</f>
        <v>P3331</v>
      </c>
      <c r="C362" s="65">
        <f>VLOOKUP(B362,Kredite!$H$5:$I$41,2,0)</f>
        <v>0</v>
      </c>
    </row>
    <row r="363" spans="1:3" x14ac:dyDescent="0.25">
      <c r="A363" s="91">
        <f>Allgemeines!$E$24</f>
        <v>0</v>
      </c>
      <c r="B363" s="65" t="str">
        <f>Kredite!J38</f>
        <v>P3332</v>
      </c>
      <c r="C363" s="65">
        <f>VLOOKUP(B363,Kredite!$J$5:$K$41,2,0)</f>
        <v>0</v>
      </c>
    </row>
    <row r="364" spans="1:3" x14ac:dyDescent="0.25">
      <c r="A364" s="91">
        <f>Allgemeines!$E$24</f>
        <v>0</v>
      </c>
      <c r="B364" s="65" t="str">
        <f>Kredite!L38</f>
        <v>P3333</v>
      </c>
      <c r="C364" s="65">
        <f>VLOOKUP(B364,Kredite!$L$5:$M$41,2,0)</f>
        <v>0</v>
      </c>
    </row>
    <row r="365" spans="1:3" x14ac:dyDescent="0.25">
      <c r="A365" s="91">
        <f>Allgemeines!$E$24</f>
        <v>0</v>
      </c>
      <c r="B365" s="65" t="str">
        <f>Kredite!N38</f>
        <v>P3334</v>
      </c>
      <c r="C365" s="65">
        <f>VLOOKUP(B365,Kredite!$N$5:$O$41,2,0)</f>
        <v>0</v>
      </c>
    </row>
    <row r="366" spans="1:3" x14ac:dyDescent="0.25">
      <c r="A366" s="91">
        <f>Allgemeines!$E$24</f>
        <v>0</v>
      </c>
      <c r="B366" s="65" t="str">
        <f>Kredite!P38</f>
        <v>P3339</v>
      </c>
      <c r="C366" s="65">
        <f>VLOOKUP(B366,Kredite!$P$5:$Q$41,2,0)</f>
        <v>0</v>
      </c>
    </row>
    <row r="367" spans="1:3" x14ac:dyDescent="0.25">
      <c r="A367" s="91">
        <f>Allgemeines!$E$24</f>
        <v>0</v>
      </c>
      <c r="B367" s="65" t="str">
        <f>Kredite!F39</f>
        <v>P3340</v>
      </c>
      <c r="C367" s="65">
        <f>VLOOKUP(B367,Kredite!$F$5:$G$41,2,0)</f>
        <v>0</v>
      </c>
    </row>
    <row r="368" spans="1:3" x14ac:dyDescent="0.25">
      <c r="A368" s="91">
        <f>Allgemeines!$E$24</f>
        <v>0</v>
      </c>
      <c r="B368" s="65" t="str">
        <f>Kredite!H39</f>
        <v>P3341</v>
      </c>
      <c r="C368" s="65">
        <f>VLOOKUP(B368,Kredite!$H$5:$I$41,2,0)</f>
        <v>0</v>
      </c>
    </row>
    <row r="369" spans="1:3" x14ac:dyDescent="0.25">
      <c r="A369" s="91">
        <f>Allgemeines!$E$24</f>
        <v>0</v>
      </c>
      <c r="B369" s="65" t="str">
        <f>Kredite!J39</f>
        <v>P3342</v>
      </c>
      <c r="C369" s="65">
        <f>VLOOKUP(B369,Kredite!$J$5:$K$41,2,0)</f>
        <v>0</v>
      </c>
    </row>
    <row r="370" spans="1:3" x14ac:dyDescent="0.25">
      <c r="A370" s="91">
        <f>Allgemeines!$E$24</f>
        <v>0</v>
      </c>
      <c r="B370" s="65" t="str">
        <f>Kredite!L39</f>
        <v>P3343</v>
      </c>
      <c r="C370" s="65">
        <f>VLOOKUP(B370,Kredite!$L$5:$M$41,2,0)</f>
        <v>0</v>
      </c>
    </row>
    <row r="371" spans="1:3" x14ac:dyDescent="0.25">
      <c r="A371" s="91">
        <f>Allgemeines!$E$24</f>
        <v>0</v>
      </c>
      <c r="B371" s="65" t="str">
        <f>Kredite!N39</f>
        <v>P3344</v>
      </c>
      <c r="C371" s="65">
        <f>VLOOKUP(B371,Kredite!$N$5:$O$41,2,0)</f>
        <v>0</v>
      </c>
    </row>
    <row r="372" spans="1:3" x14ac:dyDescent="0.25">
      <c r="A372" s="91">
        <f>Allgemeines!$E$24</f>
        <v>0</v>
      </c>
      <c r="B372" s="65" t="str">
        <f>Kredite!P39</f>
        <v>P3349</v>
      </c>
      <c r="C372" s="65">
        <f>VLOOKUP(B372,Kredite!$P$5:$Q$41,2,0)</f>
        <v>0</v>
      </c>
    </row>
    <row r="373" spans="1:3" x14ac:dyDescent="0.25">
      <c r="A373" s="91">
        <f>Allgemeines!$E$24</f>
        <v>0</v>
      </c>
      <c r="B373" s="65" t="str">
        <f>Kredite!F40</f>
        <v>P3350</v>
      </c>
      <c r="C373" s="65">
        <f>VLOOKUP(B373,Kredite!$F$5:$G$41,2,0)</f>
        <v>0</v>
      </c>
    </row>
    <row r="374" spans="1:3" x14ac:dyDescent="0.25">
      <c r="A374" s="91">
        <f>Allgemeines!$E$24</f>
        <v>0</v>
      </c>
      <c r="B374" s="65" t="str">
        <f>Kredite!H40</f>
        <v>P3351</v>
      </c>
      <c r="C374" s="65">
        <f>VLOOKUP(B374,Kredite!$H$5:$I$41,2,0)</f>
        <v>0</v>
      </c>
    </row>
    <row r="375" spans="1:3" x14ac:dyDescent="0.25">
      <c r="A375" s="91">
        <f>Allgemeines!$E$24</f>
        <v>0</v>
      </c>
      <c r="B375" s="65" t="str">
        <f>Kredite!J40</f>
        <v>P3352</v>
      </c>
      <c r="C375" s="65">
        <f>VLOOKUP(B375,Kredite!$J$5:$K$41,2,0)</f>
        <v>0</v>
      </c>
    </row>
    <row r="376" spans="1:3" x14ac:dyDescent="0.25">
      <c r="A376" s="91">
        <f>Allgemeines!$E$24</f>
        <v>0</v>
      </c>
      <c r="B376" s="65" t="str">
        <f>Kredite!L40</f>
        <v>P3353</v>
      </c>
      <c r="C376" s="65">
        <f>VLOOKUP(B376,Kredite!$L$5:$M$41,2,0)</f>
        <v>0</v>
      </c>
    </row>
    <row r="377" spans="1:3" x14ac:dyDescent="0.25">
      <c r="A377" s="91">
        <f>Allgemeines!$E$24</f>
        <v>0</v>
      </c>
      <c r="B377" s="65" t="str">
        <f>Kredite!N40</f>
        <v>P3354</v>
      </c>
      <c r="C377" s="65">
        <f>VLOOKUP(B377,Kredite!$N$5:$O$41,2,0)</f>
        <v>0</v>
      </c>
    </row>
    <row r="378" spans="1:3" x14ac:dyDescent="0.25">
      <c r="A378" s="91">
        <f>Allgemeines!$E$24</f>
        <v>0</v>
      </c>
      <c r="B378" s="65" t="str">
        <f>Kredite!P40</f>
        <v>P3359</v>
      </c>
      <c r="C378" s="65">
        <f>VLOOKUP(B378,Kredite!$P$5:$Q$41,2,0)</f>
        <v>0</v>
      </c>
    </row>
    <row r="379" spans="1:3" ht="14.25" customHeight="1" x14ac:dyDescent="0.25">
      <c r="A379" s="91">
        <f>Allgemeines!$E$24</f>
        <v>0</v>
      </c>
      <c r="B379" s="65" t="str">
        <f>'Weitere Verpflichtungen'!$E$5</f>
        <v>P5000</v>
      </c>
      <c r="C379" s="65">
        <f>VLOOKUP(B379,'Weitere Verpflichtungen'!$E$5:$F$9,2,0)</f>
        <v>0</v>
      </c>
    </row>
    <row r="380" spans="1:3" s="65" customFormat="1" ht="14.25" customHeight="1" x14ac:dyDescent="0.25">
      <c r="A380" s="91">
        <f>Allgemeines!$E$24</f>
        <v>0</v>
      </c>
      <c r="B380" s="65" t="str">
        <f>'Weitere Verpflichtungen'!$H$5</f>
        <v>P5009</v>
      </c>
      <c r="C380" s="65">
        <f>VLOOKUP(B380,'Weitere Verpflichtungen'!$H$5:$I$9,2,0)</f>
        <v>0</v>
      </c>
    </row>
    <row r="381" spans="1:3" s="65" customFormat="1" ht="14.25" customHeight="1" x14ac:dyDescent="0.25">
      <c r="A381" s="91">
        <f>Allgemeines!$E$24</f>
        <v>0</v>
      </c>
      <c r="B381" s="65" t="str">
        <f>'Weitere Verpflichtungen'!$E$6</f>
        <v>P5020</v>
      </c>
      <c r="C381" s="65">
        <f>VLOOKUP(B381,'Weitere Verpflichtungen'!$E$5:$F$9,2,0)</f>
        <v>0</v>
      </c>
    </row>
    <row r="382" spans="1:3" s="65" customFormat="1" ht="14.25" customHeight="1" x14ac:dyDescent="0.25">
      <c r="A382" s="91">
        <f>Allgemeines!$E$24</f>
        <v>0</v>
      </c>
      <c r="B382" s="65" t="str">
        <f>'Weitere Verpflichtungen'!$H$6</f>
        <v>P5029</v>
      </c>
      <c r="C382" s="65">
        <f>VLOOKUP(B382,'Weitere Verpflichtungen'!$H$5:$I$9,2,0)</f>
        <v>0</v>
      </c>
    </row>
    <row r="383" spans="1:3" s="65" customFormat="1" ht="14.25" customHeight="1" x14ac:dyDescent="0.25">
      <c r="A383" s="91">
        <f>Allgemeines!$E$24</f>
        <v>0</v>
      </c>
      <c r="B383" s="65" t="str">
        <f>'Weitere Verpflichtungen'!$E$7</f>
        <v>P5100</v>
      </c>
      <c r="C383" s="65">
        <f>VLOOKUP(B383,'Weitere Verpflichtungen'!$E$5:$F$9,2,0)</f>
        <v>0</v>
      </c>
    </row>
    <row r="384" spans="1:3" ht="14.25" customHeight="1" x14ac:dyDescent="0.25">
      <c r="A384" s="91">
        <f>Allgemeines!$E$24</f>
        <v>0</v>
      </c>
      <c r="B384" s="65" t="str">
        <f>'Weitere Verpflichtungen'!$H$7</f>
        <v>P5109</v>
      </c>
      <c r="C384" s="65">
        <f>VLOOKUP(B384,'Weitere Verpflichtungen'!$H$5:$I$9,2,0)</f>
        <v>0</v>
      </c>
    </row>
    <row r="385" spans="1:3" ht="14.25" customHeight="1" x14ac:dyDescent="0.25">
      <c r="A385" s="91">
        <f>Allgemeines!$E$24</f>
        <v>0</v>
      </c>
      <c r="B385" s="65" t="str">
        <f>'Weitere Verpflichtungen'!$E$8</f>
        <v>P5200</v>
      </c>
      <c r="C385" s="65">
        <f>VLOOKUP(B385,'Weitere Verpflichtungen'!$E$5:$F$9,2,0)</f>
        <v>0</v>
      </c>
    </row>
    <row r="386" spans="1:3" ht="14.25" customHeight="1" x14ac:dyDescent="0.25">
      <c r="A386" s="91">
        <f>Allgemeines!$E$24</f>
        <v>0</v>
      </c>
      <c r="B386" s="65" t="str">
        <f>'Weitere Verpflichtungen'!$H$8</f>
        <v>P5209</v>
      </c>
      <c r="C386" s="65">
        <f>VLOOKUP(B386,'Weitere Verpflichtungen'!$H$5:$I$9,2,0)</f>
        <v>0</v>
      </c>
    </row>
    <row r="387" spans="1:3" ht="14.25" customHeight="1" x14ac:dyDescent="0.25">
      <c r="A387" s="91">
        <f>Allgemeines!$E$24</f>
        <v>0</v>
      </c>
      <c r="B387" s="65" t="str">
        <f>'Weitere Verpflichtungen'!$E$9</f>
        <v>P5030</v>
      </c>
      <c r="C387" s="65">
        <f>VLOOKUP(B387,'Weitere Verpflichtungen'!$E$5:$F$9,2,0)</f>
        <v>0</v>
      </c>
    </row>
    <row r="388" spans="1:3" ht="14.25" customHeight="1" x14ac:dyDescent="0.25">
      <c r="A388" s="91">
        <f>Allgemeines!$E$24</f>
        <v>0</v>
      </c>
      <c r="B388" s="65" t="str">
        <f>'Weitere Verpflichtungen'!$H$9</f>
        <v>P5039</v>
      </c>
      <c r="C388" s="65">
        <f>VLOOKUP(B388,'Weitere Verpflichtungen'!$H$5:$I$9,2,0)</f>
        <v>0</v>
      </c>
    </row>
    <row r="389" spans="1:3" ht="14.25" customHeight="1" x14ac:dyDescent="0.25">
      <c r="A389" s="91">
        <f>Allgemeines!$E$24</f>
        <v>0</v>
      </c>
      <c r="B389" s="65" t="str">
        <f>'Weitere Verpflichtungen'!$E$14</f>
        <v>P6000</v>
      </c>
      <c r="C389" s="65">
        <f>VLOOKUP(B389,'Weitere Verpflichtungen'!$E$14:$F$18,2,0)</f>
        <v>0</v>
      </c>
    </row>
    <row r="390" spans="1:3" ht="14.25" customHeight="1" x14ac:dyDescent="0.25">
      <c r="A390" s="91">
        <f>Allgemeines!$E$24</f>
        <v>0</v>
      </c>
      <c r="B390" s="65" t="str">
        <f>'Weitere Verpflichtungen'!$H$14</f>
        <v>P6009</v>
      </c>
      <c r="C390" s="65">
        <f>VLOOKUP(B390,'Weitere Verpflichtungen'!$H$14:$I$18,2,0)</f>
        <v>0</v>
      </c>
    </row>
    <row r="391" spans="1:3" ht="14.25" customHeight="1" x14ac:dyDescent="0.25">
      <c r="A391" s="91">
        <f>Allgemeines!$E$24</f>
        <v>0</v>
      </c>
      <c r="B391" s="65" t="str">
        <f>'Weitere Verpflichtungen'!$E$15</f>
        <v>P6010</v>
      </c>
      <c r="C391" s="65">
        <f>VLOOKUP(B391,'Weitere Verpflichtungen'!$E$14:$F$18,2,0)</f>
        <v>0</v>
      </c>
    </row>
    <row r="392" spans="1:3" ht="14.25" customHeight="1" x14ac:dyDescent="0.25">
      <c r="A392" s="91">
        <f>Allgemeines!$E$24</f>
        <v>0</v>
      </c>
      <c r="B392" s="65" t="str">
        <f>'Weitere Verpflichtungen'!$H$15</f>
        <v>P6019</v>
      </c>
      <c r="C392" s="65">
        <f>VLOOKUP(B392,'Weitere Verpflichtungen'!$H$14:$I$18,2,0)</f>
        <v>0</v>
      </c>
    </row>
    <row r="393" spans="1:3" ht="14.25" customHeight="1" x14ac:dyDescent="0.25">
      <c r="A393" s="91">
        <f>Allgemeines!$E$24</f>
        <v>0</v>
      </c>
      <c r="B393" s="65" t="str">
        <f>'Weitere Verpflichtungen'!$E$16</f>
        <v>P6020</v>
      </c>
      <c r="C393" s="65">
        <f>VLOOKUP(B393,'Weitere Verpflichtungen'!$E$14:$F$18,2,0)</f>
        <v>0</v>
      </c>
    </row>
    <row r="394" spans="1:3" ht="14.25" customHeight="1" x14ac:dyDescent="0.25">
      <c r="A394" s="91">
        <f>Allgemeines!$E$24</f>
        <v>0</v>
      </c>
      <c r="B394" s="65" t="str">
        <f>'Weitere Verpflichtungen'!$H$16</f>
        <v>P6029</v>
      </c>
      <c r="C394" s="65">
        <f>VLOOKUP(B394,'Weitere Verpflichtungen'!$H$14:$I$18,2,0)</f>
        <v>0</v>
      </c>
    </row>
    <row r="395" spans="1:3" ht="14.25" customHeight="1" x14ac:dyDescent="0.25">
      <c r="A395" s="91">
        <f>Allgemeines!$E$24</f>
        <v>0</v>
      </c>
      <c r="B395" s="65" t="str">
        <f>'Weitere Verpflichtungen'!$E$17</f>
        <v>P6030</v>
      </c>
      <c r="C395" s="65">
        <f>VLOOKUP(B395,'Weitere Verpflichtungen'!$E$14:$F$18,2,0)</f>
        <v>0</v>
      </c>
    </row>
    <row r="396" spans="1:3" ht="14.25" customHeight="1" x14ac:dyDescent="0.25">
      <c r="A396" s="91">
        <f>Allgemeines!$E$24</f>
        <v>0</v>
      </c>
      <c r="B396" s="65" t="str">
        <f>'Weitere Verpflichtungen'!$H$17</f>
        <v>P6039</v>
      </c>
      <c r="C396" s="65">
        <f>VLOOKUP(B396,'Weitere Verpflichtungen'!$H$14:$I$18,2,0)</f>
        <v>0</v>
      </c>
    </row>
    <row r="397" spans="1:3" ht="14.25" customHeight="1" x14ac:dyDescent="0.25">
      <c r="A397" s="91">
        <f>Allgemeines!$E$24</f>
        <v>0</v>
      </c>
      <c r="B397" s="65" t="str">
        <f>'Weitere Verpflichtungen'!$E$18</f>
        <v>P6040</v>
      </c>
      <c r="C397" s="65">
        <f>VLOOKUP(B397,'Weitere Verpflichtungen'!$E$14:$F$18,2,0)</f>
        <v>0</v>
      </c>
    </row>
    <row r="398" spans="1:3" ht="14.25" customHeight="1" x14ac:dyDescent="0.25">
      <c r="A398" s="91">
        <f>Allgemeines!$E$24</f>
        <v>0</v>
      </c>
      <c r="B398" s="65" t="str">
        <f>'Weitere Verpflichtungen'!$H$18</f>
        <v>P6049</v>
      </c>
      <c r="C398" s="65">
        <f>VLOOKUP(B398,'Weitere Verpflichtungen'!$H$14:$I$18,2,0)</f>
        <v>0</v>
      </c>
    </row>
    <row r="399" spans="1:3" ht="14.25" customHeight="1" x14ac:dyDescent="0.25">
      <c r="A399" s="91">
        <f>Allgemeines!$E$24</f>
        <v>0</v>
      </c>
      <c r="B399" s="65" t="str">
        <f>'Weitere Verpflichtungen'!$E$26</f>
        <v>P6060</v>
      </c>
      <c r="C399" s="65">
        <f>VLOOKUP(B399,'Weitere Verpflichtungen'!$E$26:$F$27,2,0)</f>
        <v>0</v>
      </c>
    </row>
    <row r="400" spans="1:3" ht="14.25" customHeight="1" x14ac:dyDescent="0.25">
      <c r="A400" s="91">
        <f>Allgemeines!$E$24</f>
        <v>0</v>
      </c>
      <c r="B400" s="65" t="str">
        <f>'Weitere Verpflichtungen'!$H$26</f>
        <v>P6069</v>
      </c>
      <c r="C400" s="65">
        <f>VLOOKUP(B400,'Weitere Verpflichtungen'!$H$26:$I$27,2,0)</f>
        <v>0</v>
      </c>
    </row>
    <row r="401" spans="1:3" ht="14.25" customHeight="1" x14ac:dyDescent="0.25">
      <c r="A401" s="91">
        <f>Allgemeines!$E$24</f>
        <v>0</v>
      </c>
      <c r="B401" s="65" t="str">
        <f>'Weitere Verpflichtungen'!$E$27</f>
        <v>P6070</v>
      </c>
      <c r="C401" s="65">
        <f>VLOOKUP(B401,'Weitere Verpflichtungen'!$E$26:$F$27,2,0)</f>
        <v>0</v>
      </c>
    </row>
    <row r="402" spans="1:3" ht="14.25" customHeight="1" x14ac:dyDescent="0.25">
      <c r="A402" s="91">
        <f>Allgemeines!$E$24</f>
        <v>0</v>
      </c>
      <c r="B402" s="65" t="str">
        <f>'Weitere Verpflichtungen'!$H$27</f>
        <v>P6079</v>
      </c>
      <c r="C402" s="65">
        <f>VLOOKUP(B402,'Weitere Verpflichtungen'!$H$26:$I$27,2,0)</f>
        <v>0</v>
      </c>
    </row>
    <row r="403" spans="1:3" ht="14.25" customHeight="1" x14ac:dyDescent="0.25">
      <c r="A403" s="91">
        <f>Allgemeines!$E$24</f>
        <v>0</v>
      </c>
      <c r="B403" s="65" t="str">
        <f>'Weitere Verpflichtungen'!$E$32</f>
        <v>P6080</v>
      </c>
      <c r="C403" s="65">
        <f>VLOOKUP(B403,'Weitere Verpflichtungen'!$E$32:$F$33,2,0)</f>
        <v>0</v>
      </c>
    </row>
    <row r="404" spans="1:3" ht="14.25" customHeight="1" x14ac:dyDescent="0.25">
      <c r="A404" s="91">
        <f>Allgemeines!$E$24</f>
        <v>0</v>
      </c>
      <c r="B404" s="65" t="str">
        <f>'Weitere Verpflichtungen'!$H$32</f>
        <v>P6081</v>
      </c>
      <c r="C404" s="65">
        <f>VLOOKUP(B404,'Weitere Verpflichtungen'!$H$32:$I$33,2,0)</f>
        <v>0</v>
      </c>
    </row>
    <row r="405" spans="1:3" ht="14.25" customHeight="1" x14ac:dyDescent="0.25">
      <c r="A405" s="91">
        <f>Allgemeines!$E$24</f>
        <v>0</v>
      </c>
      <c r="B405" s="65" t="str">
        <f>'Weitere Verpflichtungen'!$K$32</f>
        <v>P6089</v>
      </c>
      <c r="C405" s="65">
        <f>VLOOKUP(B405,'Weitere Verpflichtungen'!$K$32:$L$33,2,0)</f>
        <v>0</v>
      </c>
    </row>
    <row r="406" spans="1:3" ht="14.25" customHeight="1" x14ac:dyDescent="0.25">
      <c r="A406" s="91">
        <f>Allgemeines!$E$24</f>
        <v>0</v>
      </c>
      <c r="B406" s="65" t="str">
        <f>'Weitere Verpflichtungen'!$E$33</f>
        <v>P6090</v>
      </c>
      <c r="C406" s="65">
        <f>VLOOKUP(B406,'Weitere Verpflichtungen'!$E$32:$F$33,2,0)</f>
        <v>0</v>
      </c>
    </row>
    <row r="407" spans="1:3" ht="14.25" customHeight="1" x14ac:dyDescent="0.25">
      <c r="A407" s="91">
        <f>Allgemeines!$E$24</f>
        <v>0</v>
      </c>
      <c r="B407" s="65" t="str">
        <f>'Weitere Verpflichtungen'!$H$33</f>
        <v>P6091</v>
      </c>
      <c r="C407" s="65">
        <f>VLOOKUP(B407,'Weitere Verpflichtungen'!$H$32:$I$33,2,0)</f>
        <v>0</v>
      </c>
    </row>
    <row r="408" spans="1:3" ht="14.25" customHeight="1" x14ac:dyDescent="0.25">
      <c r="A408" s="91">
        <f>Allgemeines!$E$24</f>
        <v>0</v>
      </c>
      <c r="B408" s="65" t="str">
        <f>'Weitere Verpflichtungen'!$K$33</f>
        <v>P6099</v>
      </c>
      <c r="C408" s="65">
        <f>VLOOKUP(B408,'Weitere Verpflichtungen'!$K$32:$L$33,2,0)</f>
        <v>0</v>
      </c>
    </row>
    <row r="409" spans="1:3" ht="14.25" customHeight="1" x14ac:dyDescent="0.25">
      <c r="A409" s="91">
        <f>Allgemeines!$E$24</f>
        <v>0</v>
      </c>
      <c r="B409" s="65" t="str">
        <f>'Weitere Verpflichtungen'!$E$37</f>
        <v>P7910</v>
      </c>
      <c r="C409" s="65">
        <f>VLOOKUP(B409,'Weitere Verpflichtungen'!$E$37:$F$40,2,0)</f>
        <v>0</v>
      </c>
    </row>
    <row r="410" spans="1:3" ht="14.25" customHeight="1" x14ac:dyDescent="0.25">
      <c r="A410" s="91">
        <f>Allgemeines!$E$24</f>
        <v>0</v>
      </c>
      <c r="B410" s="65" t="str">
        <f>'Weitere Verpflichtungen'!$H$37</f>
        <v>P7919</v>
      </c>
      <c r="C410" s="65">
        <f>VLOOKUP(B410,'Weitere Verpflichtungen'!$H$37:$I$40,2,0)</f>
        <v>0</v>
      </c>
    </row>
    <row r="411" spans="1:3" ht="14.25" customHeight="1" x14ac:dyDescent="0.25">
      <c r="A411" s="91">
        <f>Allgemeines!$E$24</f>
        <v>0</v>
      </c>
      <c r="B411" s="65" t="str">
        <f>'Weitere Verpflichtungen'!$E$38</f>
        <v>P7950</v>
      </c>
      <c r="C411" s="65">
        <f>VLOOKUP(B411,'Weitere Verpflichtungen'!$E$37:$F$40,2,0)</f>
        <v>0</v>
      </c>
    </row>
    <row r="412" spans="1:3" ht="14.25" customHeight="1" x14ac:dyDescent="0.25">
      <c r="A412" s="91">
        <f>Allgemeines!$E$24</f>
        <v>0</v>
      </c>
      <c r="B412" s="65" t="str">
        <f>'Weitere Verpflichtungen'!$H$38</f>
        <v>P7959</v>
      </c>
      <c r="C412" s="65">
        <f>VLOOKUP(B412,'Weitere Verpflichtungen'!$H$37:$I$40,2,0)</f>
        <v>0</v>
      </c>
    </row>
    <row r="413" spans="1:3" ht="14.25" customHeight="1" x14ac:dyDescent="0.25">
      <c r="A413" s="91">
        <f>Allgemeines!$E$24</f>
        <v>0</v>
      </c>
      <c r="B413" s="65" t="str">
        <f>'Weitere Verpflichtungen'!$E$39</f>
        <v>P7930</v>
      </c>
      <c r="C413" s="65">
        <f>VLOOKUP(B413,'Weitere Verpflichtungen'!$E$37:$F$40,2,0)</f>
        <v>0</v>
      </c>
    </row>
    <row r="414" spans="1:3" ht="14.25" customHeight="1" x14ac:dyDescent="0.25">
      <c r="A414" s="91">
        <f>Allgemeines!$E$24</f>
        <v>0</v>
      </c>
      <c r="B414" s="65" t="str">
        <f>'Weitere Verpflichtungen'!$H$39</f>
        <v>P7939</v>
      </c>
      <c r="C414" s="65">
        <f>VLOOKUP(B414,'Weitere Verpflichtungen'!$H$37:$I$40,2,0)</f>
        <v>0</v>
      </c>
    </row>
    <row r="415" spans="1:3" ht="14.25" customHeight="1" x14ac:dyDescent="0.25">
      <c r="A415" s="91">
        <f>Allgemeines!$E$24</f>
        <v>0</v>
      </c>
      <c r="B415" s="65" t="str">
        <f>'Weitere Verpflichtungen'!$E$40</f>
        <v>P7940</v>
      </c>
      <c r="C415" s="65">
        <f>VLOOKUP(B415,'Weitere Verpflichtungen'!$E$37:$F$40,2,0)</f>
        <v>0</v>
      </c>
    </row>
    <row r="416" spans="1:3" ht="14.25" customHeight="1" x14ac:dyDescent="0.25">
      <c r="A416" s="91">
        <f>Allgemeines!$E$24</f>
        <v>0</v>
      </c>
      <c r="B416" s="65" t="str">
        <f>'Weitere Verpflichtungen'!$H$40</f>
        <v>P7949</v>
      </c>
      <c r="C416" s="65">
        <f>VLOOKUP(B416,'Weitere Verpflichtungen'!$H$37:$I$40,2,0)</f>
        <v>0</v>
      </c>
    </row>
    <row r="417" spans="1:3" ht="14.25" customHeight="1" x14ac:dyDescent="0.25">
      <c r="A417" s="91">
        <f>Allgemeines!$E$24</f>
        <v>0</v>
      </c>
      <c r="B417" s="65" t="str">
        <f>Schuldenübernahmen!D3</f>
        <v>P4109</v>
      </c>
      <c r="C417" s="65">
        <f>VLOOKUP(B417,Schuldenübernahmen!$D$3:$E$12,2,0)</f>
        <v>0</v>
      </c>
    </row>
    <row r="418" spans="1:3" ht="14.25" customHeight="1" x14ac:dyDescent="0.25">
      <c r="A418" s="91">
        <f>Allgemeines!$E$24</f>
        <v>0</v>
      </c>
      <c r="B418" s="65" t="str">
        <f>Schuldenübernahmen!F3</f>
        <v>P4209</v>
      </c>
      <c r="C418" s="65">
        <f>VLOOKUP(B418,Schuldenübernahmen!$F$3:$G$12,2,0)</f>
        <v>0</v>
      </c>
    </row>
    <row r="419" spans="1:3" ht="14.25" customHeight="1" x14ac:dyDescent="0.25">
      <c r="A419" s="91">
        <f>Allgemeines!$E$24</f>
        <v>0</v>
      </c>
      <c r="B419" s="65" t="str">
        <f>Schuldenübernahmen!H3</f>
        <v>P4309</v>
      </c>
      <c r="C419" s="65">
        <f>VLOOKUP(B419,Schuldenübernahmen!$H$3:$I$12,2,0)</f>
        <v>0</v>
      </c>
    </row>
    <row r="420" spans="1:3" ht="14.25" customHeight="1" x14ac:dyDescent="0.25">
      <c r="A420" s="91">
        <f>Allgemeines!$E$24</f>
        <v>0</v>
      </c>
      <c r="B420" s="65" t="str">
        <f>Schuldenübernahmen!D4</f>
        <v>P4119</v>
      </c>
      <c r="C420" s="65">
        <f>VLOOKUP(B420,Schuldenübernahmen!$D$3:$E$12,2,0)</f>
        <v>0</v>
      </c>
    </row>
    <row r="421" spans="1:3" ht="14.25" customHeight="1" x14ac:dyDescent="0.25">
      <c r="A421" s="91">
        <f>Allgemeines!$E$24</f>
        <v>0</v>
      </c>
      <c r="B421" s="65" t="str">
        <f>Schuldenübernahmen!F4</f>
        <v>P4219</v>
      </c>
      <c r="C421" s="65">
        <f>VLOOKUP(B421,Schuldenübernahmen!$F$3:$G$12,2,0)</f>
        <v>0</v>
      </c>
    </row>
    <row r="422" spans="1:3" ht="14.25" customHeight="1" x14ac:dyDescent="0.25">
      <c r="A422" s="91">
        <f>Allgemeines!$E$24</f>
        <v>0</v>
      </c>
      <c r="B422" s="65" t="str">
        <f>Schuldenübernahmen!H4</f>
        <v>P4319</v>
      </c>
      <c r="C422" s="65">
        <f>VLOOKUP(B422,Schuldenübernahmen!$H$3:$I$12,2,0)</f>
        <v>0</v>
      </c>
    </row>
    <row r="423" spans="1:3" ht="14.25" customHeight="1" x14ac:dyDescent="0.25">
      <c r="A423" s="91">
        <f>Allgemeines!$E$24</f>
        <v>0</v>
      </c>
      <c r="B423" s="65" t="str">
        <f>Schuldenübernahmen!D5</f>
        <v>P4129</v>
      </c>
      <c r="C423" s="65">
        <f>VLOOKUP(B423,Schuldenübernahmen!$D$3:$E$12,2,0)</f>
        <v>0</v>
      </c>
    </row>
    <row r="424" spans="1:3" ht="14.25" customHeight="1" x14ac:dyDescent="0.25">
      <c r="A424" s="91">
        <f>Allgemeines!$E$24</f>
        <v>0</v>
      </c>
      <c r="B424" s="65" t="str">
        <f>Schuldenübernahmen!F5</f>
        <v>P4229</v>
      </c>
      <c r="C424" s="65">
        <f>VLOOKUP(B424,Schuldenübernahmen!$F$3:$G$12,2,0)</f>
        <v>0</v>
      </c>
    </row>
    <row r="425" spans="1:3" ht="14.25" customHeight="1" x14ac:dyDescent="0.25">
      <c r="A425" s="91">
        <f>Allgemeines!$E$24</f>
        <v>0</v>
      </c>
      <c r="B425" s="65" t="str">
        <f>Schuldenübernahmen!H5</f>
        <v>P4329</v>
      </c>
      <c r="C425" s="65">
        <f>VLOOKUP(B425,Schuldenübernahmen!$H$3:$I$12,2,0)</f>
        <v>0</v>
      </c>
    </row>
    <row r="426" spans="1:3" ht="14.25" customHeight="1" x14ac:dyDescent="0.25">
      <c r="A426" s="91">
        <f>Allgemeines!$E$24</f>
        <v>0</v>
      </c>
      <c r="B426" s="65" t="str">
        <f>Schuldenübernahmen!D6</f>
        <v>P4139</v>
      </c>
      <c r="C426" s="65">
        <f>VLOOKUP(B426,Schuldenübernahmen!$D$3:$E$12,2,0)</f>
        <v>0</v>
      </c>
    </row>
    <row r="427" spans="1:3" ht="14.25" customHeight="1" x14ac:dyDescent="0.25">
      <c r="A427" s="91">
        <f>Allgemeines!$E$24</f>
        <v>0</v>
      </c>
      <c r="B427" s="65" t="str">
        <f>Schuldenübernahmen!F6</f>
        <v>P4239</v>
      </c>
      <c r="C427" s="65">
        <f>VLOOKUP(B427,Schuldenübernahmen!$F$3:$G$12,2,0)</f>
        <v>0</v>
      </c>
    </row>
    <row r="428" spans="1:3" ht="14.25" customHeight="1" x14ac:dyDescent="0.25">
      <c r="A428" s="91">
        <f>Allgemeines!$E$24</f>
        <v>0</v>
      </c>
      <c r="B428" s="65" t="str">
        <f>Schuldenübernahmen!H6</f>
        <v>P4339</v>
      </c>
      <c r="C428" s="65">
        <f>VLOOKUP(B428,Schuldenübernahmen!$H$3:$I$12,2,0)</f>
        <v>0</v>
      </c>
    </row>
    <row r="429" spans="1:3" ht="14.25" customHeight="1" x14ac:dyDescent="0.25">
      <c r="A429" s="91">
        <f>Allgemeines!$E$24</f>
        <v>0</v>
      </c>
      <c r="B429" s="65" t="str">
        <f>Schuldenübernahmen!D7</f>
        <v>P4149</v>
      </c>
      <c r="C429" s="65">
        <f>VLOOKUP(B429,Schuldenübernahmen!$D$3:$E$12,2,0)</f>
        <v>0</v>
      </c>
    </row>
    <row r="430" spans="1:3" ht="14.25" customHeight="1" x14ac:dyDescent="0.25">
      <c r="A430" s="91">
        <f>Allgemeines!$E$24</f>
        <v>0</v>
      </c>
      <c r="B430" s="65" t="str">
        <f>Schuldenübernahmen!F7</f>
        <v>P4249</v>
      </c>
      <c r="C430" s="65">
        <f>VLOOKUP(B430,Schuldenübernahmen!$F$3:$G$12,2,0)</f>
        <v>0</v>
      </c>
    </row>
    <row r="431" spans="1:3" ht="14.25" customHeight="1" x14ac:dyDescent="0.25">
      <c r="A431" s="91">
        <f>Allgemeines!$E$24</f>
        <v>0</v>
      </c>
      <c r="B431" s="65" t="str">
        <f>Schuldenübernahmen!H7</f>
        <v>P4349</v>
      </c>
      <c r="C431" s="65">
        <f>VLOOKUP(B431,Schuldenübernahmen!$H$3:$I$12,2,0)</f>
        <v>0</v>
      </c>
    </row>
    <row r="432" spans="1:3" ht="14.25" customHeight="1" x14ac:dyDescent="0.25">
      <c r="A432" s="91">
        <f>Allgemeines!$E$24</f>
        <v>0</v>
      </c>
      <c r="B432" s="65" t="str">
        <f>Schuldenübernahmen!D8</f>
        <v>P4159</v>
      </c>
      <c r="C432" s="65">
        <f>VLOOKUP(B432,Schuldenübernahmen!$D$3:$E$12,2,0)</f>
        <v>0</v>
      </c>
    </row>
    <row r="433" spans="1:3" ht="14.25" customHeight="1" x14ac:dyDescent="0.25">
      <c r="A433" s="91">
        <f>Allgemeines!$E$24</f>
        <v>0</v>
      </c>
      <c r="B433" s="65" t="str">
        <f>Schuldenübernahmen!F8</f>
        <v>P4259</v>
      </c>
      <c r="C433" s="65">
        <f>VLOOKUP(B433,Schuldenübernahmen!$F$3:$G$12,2,0)</f>
        <v>0</v>
      </c>
    </row>
    <row r="434" spans="1:3" ht="14.25" customHeight="1" x14ac:dyDescent="0.25">
      <c r="A434" s="91">
        <f>Allgemeines!$E$24</f>
        <v>0</v>
      </c>
      <c r="B434" s="65" t="str">
        <f>Schuldenübernahmen!H8</f>
        <v>P4359</v>
      </c>
      <c r="C434" s="65">
        <f>VLOOKUP(B434,Schuldenübernahmen!$H$3:$I$12,2,0)</f>
        <v>0</v>
      </c>
    </row>
    <row r="435" spans="1:3" ht="14.25" customHeight="1" x14ac:dyDescent="0.25">
      <c r="A435" s="91">
        <f>Allgemeines!$E$24</f>
        <v>0</v>
      </c>
      <c r="B435" s="65" t="str">
        <f>Schuldenübernahmen!D9</f>
        <v>P4169</v>
      </c>
      <c r="C435" s="65">
        <f>VLOOKUP(B435,Schuldenübernahmen!$D$3:$E$12,2,0)</f>
        <v>0</v>
      </c>
    </row>
    <row r="436" spans="1:3" ht="14.25" customHeight="1" x14ac:dyDescent="0.25">
      <c r="A436" s="91">
        <f>Allgemeines!$E$24</f>
        <v>0</v>
      </c>
      <c r="B436" s="65" t="str">
        <f>Schuldenübernahmen!F9</f>
        <v>P4269</v>
      </c>
      <c r="C436" s="65">
        <f>VLOOKUP(B436,Schuldenübernahmen!$F$3:$G$12,2,0)</f>
        <v>0</v>
      </c>
    </row>
    <row r="437" spans="1:3" ht="14.25" customHeight="1" x14ac:dyDescent="0.25">
      <c r="A437" s="91">
        <f>Allgemeines!$E$24</f>
        <v>0</v>
      </c>
      <c r="B437" s="65" t="str">
        <f>Schuldenübernahmen!H9</f>
        <v>P4369</v>
      </c>
      <c r="C437" s="65">
        <f>VLOOKUP(B437,Schuldenübernahmen!$H$3:$I$12,2,0)</f>
        <v>0</v>
      </c>
    </row>
    <row r="438" spans="1:3" ht="14.25" customHeight="1" x14ac:dyDescent="0.25">
      <c r="A438" s="91">
        <f>Allgemeines!$E$24</f>
        <v>0</v>
      </c>
      <c r="B438" s="65" t="str">
        <f>Schuldenübernahmen!D10</f>
        <v>P4179</v>
      </c>
      <c r="C438" s="65">
        <f>VLOOKUP(B438,Schuldenübernahmen!$D$3:$E$12,2,0)</f>
        <v>0</v>
      </c>
    </row>
    <row r="439" spans="1:3" ht="14.25" customHeight="1" x14ac:dyDescent="0.25">
      <c r="A439" s="91">
        <f>Allgemeines!$E$24</f>
        <v>0</v>
      </c>
      <c r="B439" s="65" t="str">
        <f>Schuldenübernahmen!F10</f>
        <v>P4279</v>
      </c>
      <c r="C439" s="65">
        <f>VLOOKUP(B439,Schuldenübernahmen!$F$3:$G$12,2,0)</f>
        <v>0</v>
      </c>
    </row>
    <row r="440" spans="1:3" ht="14.25" customHeight="1" x14ac:dyDescent="0.25">
      <c r="A440" s="91">
        <f>Allgemeines!$E$24</f>
        <v>0</v>
      </c>
      <c r="B440" s="65" t="str">
        <f>Schuldenübernahmen!H10</f>
        <v>P4379</v>
      </c>
      <c r="C440" s="65">
        <f>VLOOKUP(B440,Schuldenübernahmen!$H$3:$I$12,2,0)</f>
        <v>0</v>
      </c>
    </row>
    <row r="441" spans="1:3" ht="14.25" customHeight="1" x14ac:dyDescent="0.25">
      <c r="A441" s="91">
        <f>Allgemeines!$E$24</f>
        <v>0</v>
      </c>
      <c r="B441" s="65" t="str">
        <f>Schuldenübernahmen!D11</f>
        <v>P4189</v>
      </c>
      <c r="C441" s="65">
        <f>VLOOKUP(B441,Schuldenübernahmen!$D$3:$E$12,2,0)</f>
        <v>0</v>
      </c>
    </row>
    <row r="442" spans="1:3" ht="14.25" customHeight="1" x14ac:dyDescent="0.25">
      <c r="A442" s="91">
        <f>Allgemeines!$E$24</f>
        <v>0</v>
      </c>
      <c r="B442" s="65" t="str">
        <f>Schuldenübernahmen!F11</f>
        <v>P4289</v>
      </c>
      <c r="C442" s="65">
        <f>VLOOKUP(B442,Schuldenübernahmen!$F$3:$G$12,2,0)</f>
        <v>0</v>
      </c>
    </row>
    <row r="443" spans="1:3" ht="14.25" customHeight="1" x14ac:dyDescent="0.25">
      <c r="A443" s="91">
        <f>Allgemeines!$E$24</f>
        <v>0</v>
      </c>
      <c r="B443" s="65" t="str">
        <f>Schuldenübernahmen!H11</f>
        <v>P4389</v>
      </c>
      <c r="C443" s="65">
        <f>VLOOKUP(B443,Schuldenübernahmen!$H$3:$I$12,2,0)</f>
        <v>0</v>
      </c>
    </row>
    <row r="444" spans="1:3" ht="14.25" customHeight="1" x14ac:dyDescent="0.25">
      <c r="A444" s="91">
        <f>Allgemeines!$E$24</f>
        <v>0</v>
      </c>
      <c r="B444" s="65" t="str">
        <f>Schuldenübernahmen!D12</f>
        <v>P4199</v>
      </c>
      <c r="C444" s="65">
        <f>VLOOKUP(B444,Schuldenübernahmen!$D$3:$E$12,2,0)</f>
        <v>0</v>
      </c>
    </row>
    <row r="445" spans="1:3" ht="14.25" customHeight="1" x14ac:dyDescent="0.25">
      <c r="A445" s="91">
        <f>Allgemeines!$E$24</f>
        <v>0</v>
      </c>
      <c r="B445" s="65" t="str">
        <f>Schuldenübernahmen!F12</f>
        <v>P4299</v>
      </c>
      <c r="C445" s="65">
        <f>VLOOKUP(B445,Schuldenübernahmen!$F$3:$G$12,2,0)</f>
        <v>0</v>
      </c>
    </row>
    <row r="446" spans="1:3" ht="14.25" customHeight="1" x14ac:dyDescent="0.25">
      <c r="A446" s="91">
        <f>Allgemeines!$E$24</f>
        <v>0</v>
      </c>
      <c r="B446" s="65" t="str">
        <f>Schuldenübernahmen!H12</f>
        <v>P4399</v>
      </c>
      <c r="C446" s="65">
        <f>VLOOKUP(B446,Schuldenübernahmen!$H$3:$I$12,2,0)</f>
        <v>0</v>
      </c>
    </row>
    <row r="447" spans="1:3" ht="14.25" customHeight="1" x14ac:dyDescent="0.25">
      <c r="A447" s="186">
        <f>Allgemeines!$E$24</f>
        <v>0</v>
      </c>
      <c r="B447" s="187" t="str">
        <f>Restlaufzeit!B6</f>
        <v>P8909</v>
      </c>
      <c r="C447" s="187">
        <f>VLOOKUP(B447,Restlaufzeit!$B$6:$C$6,2,0)</f>
        <v>0</v>
      </c>
    </row>
    <row r="448" spans="1:3" x14ac:dyDescent="0.25">
      <c r="A448" s="91">
        <f>Allgemeines!$E$24</f>
        <v>0</v>
      </c>
      <c r="B448" s="65" t="str">
        <f>Fälligkeiten!D5</f>
        <v>P8209</v>
      </c>
      <c r="C448" s="65">
        <f>VLOOKUP(B448,Fälligkeiten!$D$5:$E$16,2,0)</f>
        <v>0</v>
      </c>
    </row>
    <row r="449" spans="1:3" x14ac:dyDescent="0.25">
      <c r="A449" s="91">
        <f>Allgemeines!$E$24</f>
        <v>0</v>
      </c>
      <c r="B449" s="65" t="str">
        <f>Fälligkeiten!G5</f>
        <v>P8409</v>
      </c>
      <c r="C449" s="65">
        <f>VLOOKUP(B449,Fälligkeiten!$G$5:$H$16,2,0)</f>
        <v>0</v>
      </c>
    </row>
    <row r="450" spans="1:3" x14ac:dyDescent="0.25">
      <c r="A450" s="91">
        <f>Allgemeines!$E$24</f>
        <v>0</v>
      </c>
      <c r="B450" s="65" t="str">
        <f>Fälligkeiten!J5</f>
        <v>P8609</v>
      </c>
      <c r="C450" s="65">
        <f>VLOOKUP(B450,Fälligkeiten!$J$5:$K$16,2,0)</f>
        <v>0</v>
      </c>
    </row>
    <row r="451" spans="1:3" x14ac:dyDescent="0.25">
      <c r="A451" s="91">
        <f>Allgemeines!$E$24</f>
        <v>0</v>
      </c>
      <c r="B451" s="65" t="str">
        <f>Fälligkeiten!D6</f>
        <v>P8219</v>
      </c>
      <c r="C451" s="65">
        <f>VLOOKUP(B451,Fälligkeiten!$D$5:$E$16,2,0)</f>
        <v>0</v>
      </c>
    </row>
    <row r="452" spans="1:3" x14ac:dyDescent="0.25">
      <c r="A452" s="91">
        <f>Allgemeines!$E$24</f>
        <v>0</v>
      </c>
      <c r="B452" s="65" t="str">
        <f>Fälligkeiten!G6</f>
        <v>P8419</v>
      </c>
      <c r="C452" s="65">
        <f>VLOOKUP(B452,Fälligkeiten!$G$5:$H$16,2,0)</f>
        <v>0</v>
      </c>
    </row>
    <row r="453" spans="1:3" x14ac:dyDescent="0.25">
      <c r="A453" s="91">
        <f>Allgemeines!$E$24</f>
        <v>0</v>
      </c>
      <c r="B453" s="65" t="str">
        <f>Fälligkeiten!J6</f>
        <v>P8619</v>
      </c>
      <c r="C453" s="65">
        <f>VLOOKUP(B453,Fälligkeiten!$J$5:$K$16,2,0)</f>
        <v>0</v>
      </c>
    </row>
    <row r="454" spans="1:3" x14ac:dyDescent="0.25">
      <c r="A454" s="91">
        <f>Allgemeines!$E$24</f>
        <v>0</v>
      </c>
      <c r="B454" s="65" t="str">
        <f>Fälligkeiten!D7</f>
        <v>P8229</v>
      </c>
      <c r="C454" s="65">
        <f>VLOOKUP(B454,Fälligkeiten!$D$5:$E$16,2,0)</f>
        <v>0</v>
      </c>
    </row>
    <row r="455" spans="1:3" x14ac:dyDescent="0.25">
      <c r="A455" s="91">
        <f>Allgemeines!$E$24</f>
        <v>0</v>
      </c>
      <c r="B455" s="65" t="str">
        <f>Fälligkeiten!G7</f>
        <v>P8429</v>
      </c>
      <c r="C455" s="65">
        <f>VLOOKUP(B455,Fälligkeiten!$G$5:$H$16,2,0)</f>
        <v>0</v>
      </c>
    </row>
    <row r="456" spans="1:3" x14ac:dyDescent="0.25">
      <c r="A456" s="91">
        <f>Allgemeines!$E$24</f>
        <v>0</v>
      </c>
      <c r="B456" s="65" t="str">
        <f>Fälligkeiten!J7</f>
        <v>P8629</v>
      </c>
      <c r="C456" s="65">
        <f>VLOOKUP(B456,Fälligkeiten!$J$5:$K$16,2,0)</f>
        <v>0</v>
      </c>
    </row>
    <row r="457" spans="1:3" x14ac:dyDescent="0.25">
      <c r="A457" s="91">
        <f>Allgemeines!$E$24</f>
        <v>0</v>
      </c>
      <c r="B457" s="65" t="str">
        <f>Fälligkeiten!D8</f>
        <v>P8239</v>
      </c>
      <c r="C457" s="65">
        <f>VLOOKUP(B457,Fälligkeiten!$D$5:$E$16,2,0)</f>
        <v>0</v>
      </c>
    </row>
    <row r="458" spans="1:3" x14ac:dyDescent="0.25">
      <c r="A458" s="91">
        <f>Allgemeines!$E$24</f>
        <v>0</v>
      </c>
      <c r="B458" s="65" t="str">
        <f>Fälligkeiten!G8</f>
        <v>P8439</v>
      </c>
      <c r="C458" s="65">
        <f>VLOOKUP(B458,Fälligkeiten!$G$5:$H$16,2,0)</f>
        <v>0</v>
      </c>
    </row>
    <row r="459" spans="1:3" x14ac:dyDescent="0.25">
      <c r="A459" s="91">
        <f>Allgemeines!$E$24</f>
        <v>0</v>
      </c>
      <c r="B459" s="65" t="str">
        <f>Fälligkeiten!J8</f>
        <v>P8639</v>
      </c>
      <c r="C459" s="65">
        <f>VLOOKUP(B459,Fälligkeiten!$J$5:$K$16,2,0)</f>
        <v>0</v>
      </c>
    </row>
    <row r="460" spans="1:3" x14ac:dyDescent="0.25">
      <c r="A460" s="91">
        <f>Allgemeines!$E$24</f>
        <v>0</v>
      </c>
      <c r="B460" s="65" t="str">
        <f>Fälligkeiten!D9</f>
        <v>P8249</v>
      </c>
      <c r="C460" s="65">
        <f>VLOOKUP(B460,Fälligkeiten!$D$5:$E$16,2,0)</f>
        <v>0</v>
      </c>
    </row>
    <row r="461" spans="1:3" x14ac:dyDescent="0.25">
      <c r="A461" s="91">
        <f>Allgemeines!$E$24</f>
        <v>0</v>
      </c>
      <c r="B461" s="65" t="str">
        <f>Fälligkeiten!G9</f>
        <v>P8449</v>
      </c>
      <c r="C461" s="65">
        <f>VLOOKUP(B461,Fälligkeiten!$G$5:$H$16,2,0)</f>
        <v>0</v>
      </c>
    </row>
    <row r="462" spans="1:3" x14ac:dyDescent="0.25">
      <c r="A462" s="91">
        <f>Allgemeines!$E$24</f>
        <v>0</v>
      </c>
      <c r="B462" s="65" t="str">
        <f>Fälligkeiten!J9</f>
        <v>P8649</v>
      </c>
      <c r="C462" s="65">
        <f>VLOOKUP(B462,Fälligkeiten!$J$5:$K$16,2,0)</f>
        <v>0</v>
      </c>
    </row>
    <row r="463" spans="1:3" x14ac:dyDescent="0.25">
      <c r="A463" s="91">
        <f>Allgemeines!$E$24</f>
        <v>0</v>
      </c>
      <c r="B463" s="65" t="str">
        <f>Fälligkeiten!D10</f>
        <v>P8259</v>
      </c>
      <c r="C463" s="65">
        <f>VLOOKUP(B463,Fälligkeiten!$D$5:$E$16,2,0)</f>
        <v>0</v>
      </c>
    </row>
    <row r="464" spans="1:3" x14ac:dyDescent="0.25">
      <c r="A464" s="91">
        <f>Allgemeines!$E$24</f>
        <v>0</v>
      </c>
      <c r="B464" s="65" t="str">
        <f>Fälligkeiten!G10</f>
        <v>P8459</v>
      </c>
      <c r="C464" s="65">
        <f>VLOOKUP(B464,Fälligkeiten!$G$5:$H$16,2,0)</f>
        <v>0</v>
      </c>
    </row>
    <row r="465" spans="1:3" x14ac:dyDescent="0.25">
      <c r="A465" s="91">
        <f>Allgemeines!$E$24</f>
        <v>0</v>
      </c>
      <c r="B465" s="65" t="str">
        <f>Fälligkeiten!J10</f>
        <v>P8659</v>
      </c>
      <c r="C465" s="65">
        <f>VLOOKUP(B465,Fälligkeiten!$J$5:$K$16,2,0)</f>
        <v>0</v>
      </c>
    </row>
    <row r="466" spans="1:3" x14ac:dyDescent="0.25">
      <c r="A466" s="91">
        <f>Allgemeines!$E$24</f>
        <v>0</v>
      </c>
      <c r="B466" s="65" t="str">
        <f>Fälligkeiten!D11</f>
        <v>P8269</v>
      </c>
      <c r="C466" s="65">
        <f>VLOOKUP(B466,Fälligkeiten!$D$5:$E$16,2,0)</f>
        <v>0</v>
      </c>
    </row>
    <row r="467" spans="1:3" x14ac:dyDescent="0.25">
      <c r="A467" s="91">
        <f>Allgemeines!$E$24</f>
        <v>0</v>
      </c>
      <c r="B467" s="65" t="str">
        <f>Fälligkeiten!G11</f>
        <v>P8469</v>
      </c>
      <c r="C467" s="65">
        <f>VLOOKUP(B467,Fälligkeiten!$G$5:$H$16,2,0)</f>
        <v>0</v>
      </c>
    </row>
    <row r="468" spans="1:3" x14ac:dyDescent="0.25">
      <c r="A468" s="91">
        <f>Allgemeines!$E$24</f>
        <v>0</v>
      </c>
      <c r="B468" s="65" t="str">
        <f>Fälligkeiten!J11</f>
        <v>P8669</v>
      </c>
      <c r="C468" s="65">
        <f>VLOOKUP(B468,Fälligkeiten!$J$5:$K$16,2,0)</f>
        <v>0</v>
      </c>
    </row>
    <row r="469" spans="1:3" x14ac:dyDescent="0.25">
      <c r="A469" s="91">
        <f>Allgemeines!$E$24</f>
        <v>0</v>
      </c>
      <c r="B469" s="65" t="str">
        <f>Fälligkeiten!D12</f>
        <v>P8279</v>
      </c>
      <c r="C469" s="65">
        <f>VLOOKUP(B469,Fälligkeiten!$D$5:$E$16,2,0)</f>
        <v>0</v>
      </c>
    </row>
    <row r="470" spans="1:3" x14ac:dyDescent="0.25">
      <c r="A470" s="91">
        <f>Allgemeines!$E$24</f>
        <v>0</v>
      </c>
      <c r="B470" s="65" t="str">
        <f>Fälligkeiten!G12</f>
        <v>P8479</v>
      </c>
      <c r="C470" s="65">
        <f>VLOOKUP(B470,Fälligkeiten!$G$5:$H$16,2,0)</f>
        <v>0</v>
      </c>
    </row>
    <row r="471" spans="1:3" x14ac:dyDescent="0.25">
      <c r="A471" s="91">
        <f>Allgemeines!$E$24</f>
        <v>0</v>
      </c>
      <c r="B471" s="65" t="str">
        <f>Fälligkeiten!J12</f>
        <v>P8679</v>
      </c>
      <c r="C471" s="65">
        <f>VLOOKUP(B471,Fälligkeiten!$J$5:$K$16,2,0)</f>
        <v>0</v>
      </c>
    </row>
    <row r="472" spans="1:3" x14ac:dyDescent="0.25">
      <c r="A472" s="91">
        <f>Allgemeines!$E$24</f>
        <v>0</v>
      </c>
      <c r="B472" s="65" t="str">
        <f>Fälligkeiten!D13</f>
        <v>P8289</v>
      </c>
      <c r="C472" s="65">
        <f>VLOOKUP(B472,Fälligkeiten!$D$5:$E$16,2,0)</f>
        <v>0</v>
      </c>
    </row>
    <row r="473" spans="1:3" x14ac:dyDescent="0.25">
      <c r="A473" s="91">
        <f>Allgemeines!$E$24</f>
        <v>0</v>
      </c>
      <c r="B473" s="65" t="str">
        <f>Fälligkeiten!G13</f>
        <v>P8489</v>
      </c>
      <c r="C473" s="65">
        <f>VLOOKUP(B473,Fälligkeiten!$G$5:$H$16,2,0)</f>
        <v>0</v>
      </c>
    </row>
    <row r="474" spans="1:3" x14ac:dyDescent="0.25">
      <c r="A474" s="91">
        <f>Allgemeines!$E$24</f>
        <v>0</v>
      </c>
      <c r="B474" s="65" t="str">
        <f>Fälligkeiten!J13</f>
        <v>P8689</v>
      </c>
      <c r="C474" s="65">
        <f>VLOOKUP(B474,Fälligkeiten!$J$5:$K$16,2,0)</f>
        <v>0</v>
      </c>
    </row>
    <row r="475" spans="1:3" x14ac:dyDescent="0.25">
      <c r="A475" s="91">
        <f>Allgemeines!$E$24</f>
        <v>0</v>
      </c>
      <c r="B475" s="65" t="str">
        <f>Fälligkeiten!D14</f>
        <v>P8299</v>
      </c>
      <c r="C475" s="65">
        <f>VLOOKUP(B475,Fälligkeiten!$D$5:$E$16,2,0)</f>
        <v>0</v>
      </c>
    </row>
    <row r="476" spans="1:3" x14ac:dyDescent="0.25">
      <c r="A476" s="91">
        <f>Allgemeines!$E$24</f>
        <v>0</v>
      </c>
      <c r="B476" s="65" t="str">
        <f>Fälligkeiten!G14</f>
        <v>P8499</v>
      </c>
      <c r="C476" s="65">
        <f>VLOOKUP(B476,Fälligkeiten!$G$5:$H$16,2,0)</f>
        <v>0</v>
      </c>
    </row>
    <row r="477" spans="1:3" x14ac:dyDescent="0.25">
      <c r="A477" s="91">
        <f>Allgemeines!$E$24</f>
        <v>0</v>
      </c>
      <c r="B477" s="65" t="str">
        <f>Fälligkeiten!J14</f>
        <v>P8699</v>
      </c>
      <c r="C477" s="65">
        <f>VLOOKUP(B477,Fälligkeiten!$J$5:$K$16,2,0)</f>
        <v>0</v>
      </c>
    </row>
    <row r="478" spans="1:3" x14ac:dyDescent="0.25">
      <c r="A478" s="91">
        <f>Allgemeines!$E$24</f>
        <v>0</v>
      </c>
      <c r="B478" s="65" t="str">
        <f>Fälligkeiten!D15</f>
        <v>P8309</v>
      </c>
      <c r="C478" s="65">
        <f>VLOOKUP(B478,Fälligkeiten!$D$5:$E$16,2,0)</f>
        <v>0</v>
      </c>
    </row>
    <row r="479" spans="1:3" x14ac:dyDescent="0.25">
      <c r="A479" s="91">
        <f>Allgemeines!$E$24</f>
        <v>0</v>
      </c>
      <c r="B479" s="65" t="str">
        <f>Fälligkeiten!G15</f>
        <v>P8509</v>
      </c>
      <c r="C479" s="65">
        <f>VLOOKUP(B479,Fälligkeiten!$G$5:$H$16,2,0)</f>
        <v>0</v>
      </c>
    </row>
    <row r="480" spans="1:3" x14ac:dyDescent="0.25">
      <c r="A480" s="91">
        <f>Allgemeines!$E$24</f>
        <v>0</v>
      </c>
      <c r="B480" s="65" t="str">
        <f>Fälligkeiten!J15</f>
        <v>P8709</v>
      </c>
      <c r="C480" s="65">
        <f>VLOOKUP(B480,Fälligkeiten!$J$5:$K$16,2,0)</f>
        <v>0</v>
      </c>
    </row>
    <row r="481" spans="1:3" x14ac:dyDescent="0.25">
      <c r="A481" s="91">
        <f>Allgemeines!$E$24</f>
        <v>0</v>
      </c>
      <c r="B481" s="65" t="str">
        <f>Fälligkeiten!D16</f>
        <v>P8319</v>
      </c>
      <c r="C481" s="65">
        <f>VLOOKUP(B481,Fälligkeiten!$D$5:$E$16,2,0)</f>
        <v>0</v>
      </c>
    </row>
    <row r="482" spans="1:3" x14ac:dyDescent="0.25">
      <c r="A482" s="91">
        <f>Allgemeines!$E$24</f>
        <v>0</v>
      </c>
      <c r="B482" s="65" t="str">
        <f>Fälligkeiten!G16</f>
        <v>P8519</v>
      </c>
      <c r="C482" s="65">
        <f>VLOOKUP(B482,Fälligkeiten!$G$5:$H$16,2,0)</f>
        <v>0</v>
      </c>
    </row>
    <row r="483" spans="1:3" x14ac:dyDescent="0.25">
      <c r="A483" s="91">
        <f>Allgemeines!$E$24</f>
        <v>0</v>
      </c>
      <c r="B483" s="65" t="str">
        <f>Fälligkeiten!J16</f>
        <v>P8719</v>
      </c>
      <c r="C483" s="65">
        <f>VLOOKUP(B483,Fälligkeiten!$J$5:$K$16,2,0)</f>
        <v>0</v>
      </c>
    </row>
    <row r="484" spans="1:3" x14ac:dyDescent="0.25">
      <c r="A484" s="91">
        <f>Allgemeines!$E$24</f>
        <v>0</v>
      </c>
      <c r="B484" s="65" t="s">
        <v>342</v>
      </c>
    </row>
    <row r="485" spans="1:3" x14ac:dyDescent="0.25">
      <c r="A485" s="91">
        <f>Allgemeines!$E$24</f>
        <v>0</v>
      </c>
      <c r="B485" s="65" t="s">
        <v>235</v>
      </c>
      <c r="C485" s="124" t="str">
        <f>IF(Fälligkeiten!A22="","",Fälligkeiten!A22)</f>
        <v/>
      </c>
    </row>
  </sheetData>
  <sheetProtection sheet="1" objects="1" scenarios="1"/>
  <pageMargins left="0.78740157480314965" right="0.78740157480314965" top="0.39370078740157483" bottom="0.19685039370078741" header="0.11811023622047245" footer="0"/>
  <pageSetup paperSize="9" scale="89" fitToHeight="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Allgemeines</vt:lpstr>
      <vt:lpstr>Kassenkredite</vt:lpstr>
      <vt:lpstr>Wertpapiere</vt:lpstr>
      <vt:lpstr>Kredite</vt:lpstr>
      <vt:lpstr>Weitere Verpflichtungen</vt:lpstr>
      <vt:lpstr>Schuldenübernahmen</vt:lpstr>
      <vt:lpstr>Restlaufzeit</vt:lpstr>
      <vt:lpstr>Fälligkeiten</vt:lpstr>
      <vt:lpstr>Ergebnis</vt:lpstr>
      <vt:lpstr>Allgemeines!Druckbereich</vt:lpstr>
      <vt:lpstr>Fälligkeiten!Druckbereich</vt:lpstr>
      <vt:lpstr>'Weitere Verpflichtungen'!Druckbereich</vt:lpstr>
    </vt:vector>
  </TitlesOfParts>
  <Company>Statistik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Pseel</dc:creator>
  <cp:lastModifiedBy>Hohmann, Kai (H33)</cp:lastModifiedBy>
  <cp:lastPrinted>2023-10-04T10:58:37Z</cp:lastPrinted>
  <dcterms:created xsi:type="dcterms:W3CDTF">2009-12-07T07:50:23Z</dcterms:created>
  <dcterms:modified xsi:type="dcterms:W3CDTF">2023-11-24T15:49:36Z</dcterms:modified>
</cp:coreProperties>
</file>