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35" activeTab="0"/>
  </bookViews>
  <sheets>
    <sheet name="201710" sheetId="1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<sst xmlns="http://schemas.openxmlformats.org/spreadsheetml/2006/main" count="102" uniqueCount="102">
  <si>
    <t>Schl. Nr.</t>
  </si>
  <si>
    <t>Kreisfreie Stadt                           Landkreis                                                         Statistische Region                                                                                    Land</t>
  </si>
  <si>
    <t>Natürliche Bevölkerungsbewegung</t>
  </si>
  <si>
    <t>Wanderungen über Kreisgrenzen</t>
  </si>
  <si>
    <t>Lebend-geborene</t>
  </si>
  <si>
    <t xml:space="preserve">darunter Ausländer </t>
  </si>
  <si>
    <t>Geburten-überschuss (+) oder -defizit (-)</t>
  </si>
  <si>
    <t>Zu-
gezogene</t>
  </si>
  <si>
    <t>Fort-gezogene</t>
  </si>
  <si>
    <t>241001</t>
  </si>
  <si>
    <t>153017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</si>
  <si>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</si>
  <si>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</si>
  <si>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</si>
  <si>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</si>
  <si>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</si>
  <si>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</si>
  <si>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</si>
  <si>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</si>
  <si>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</si>
  <si>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</si>
  <si>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</si>
  <si>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</si>
  <si>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</si>
  <si>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Gestorbene</t>
  </si>
  <si>
    <t>Wanderungs-gewinn (+)                      oder -verlust  (-)</t>
  </si>
  <si>
    <t>Zu- (+)                        oder Abnahme (-) insgesamt</t>
  </si>
  <si>
    <r>
      <t>dar.: Hannover, Landeshauptstadt</t>
    </r>
    <r>
      <rPr>
        <vertAlign val="superscript"/>
        <sz val="6"/>
        <rFont val="NDSFrutiger 45 Light"/>
        <family val="2"/>
      </rPr>
      <t>2)3)</t>
    </r>
  </si>
  <si>
    <r>
      <t>Braunschweig, Stadt</t>
    </r>
    <r>
      <rPr>
        <vertAlign val="superscript"/>
        <sz val="6"/>
        <rFont val="NDSFrutiger 45 Light"/>
        <family val="2"/>
      </rPr>
      <t>3)</t>
    </r>
  </si>
  <si>
    <r>
      <t>Salzgitter, Stadt</t>
    </r>
    <r>
      <rPr>
        <vertAlign val="superscript"/>
        <sz val="6"/>
        <rFont val="NDSFrutiger 45 Light"/>
        <family val="2"/>
      </rPr>
      <t>3)</t>
    </r>
  </si>
  <si>
    <r>
      <t>Wolfsburg, Stadt</t>
    </r>
    <r>
      <rPr>
        <vertAlign val="superscript"/>
        <sz val="6"/>
        <rFont val="NDSFrutiger 45 Light"/>
        <family val="2"/>
      </rPr>
      <t>3)</t>
    </r>
  </si>
  <si>
    <r>
      <t>Göttingen</t>
    </r>
    <r>
      <rPr>
        <vertAlign val="superscript"/>
        <sz val="6"/>
        <rFont val="NDSFrutiger 45 Light"/>
        <family val="2"/>
      </rPr>
      <t>3)</t>
    </r>
  </si>
  <si>
    <r>
      <t>Goslar</t>
    </r>
    <r>
      <rPr>
        <vertAlign val="superscript"/>
        <sz val="6"/>
        <rFont val="NDSFrutiger 45 Light"/>
        <family val="2"/>
      </rPr>
      <t>3)</t>
    </r>
  </si>
  <si>
    <r>
      <t>Peine</t>
    </r>
    <r>
      <rPr>
        <vertAlign val="superscript"/>
        <sz val="6"/>
        <rFont val="NDSFrutiger 45 Light"/>
        <family val="2"/>
      </rPr>
      <t>3)</t>
    </r>
  </si>
  <si>
    <r>
      <t>Braunschweig</t>
    </r>
    <r>
      <rPr>
        <vertAlign val="superscript"/>
        <sz val="6"/>
        <rFont val="NDSFrutiger 55 Roman"/>
        <family val="2"/>
      </rPr>
      <t>3)</t>
    </r>
  </si>
  <si>
    <r>
      <t>Region Hannover</t>
    </r>
    <r>
      <rPr>
        <vertAlign val="superscript"/>
        <sz val="6"/>
        <rFont val="NDSFrutiger 45 Light"/>
        <family val="2"/>
      </rPr>
      <t>3)</t>
    </r>
  </si>
  <si>
    <r>
      <t>Diepholz</t>
    </r>
    <r>
      <rPr>
        <vertAlign val="superscript"/>
        <sz val="6"/>
        <rFont val="NDSFrutiger 45 Light"/>
        <family val="2"/>
      </rPr>
      <t>3)</t>
    </r>
  </si>
  <si>
    <r>
      <t>Hildesheim</t>
    </r>
    <r>
      <rPr>
        <vertAlign val="superscript"/>
        <sz val="6"/>
        <rFont val="NDSFrutiger 45 Light"/>
        <family val="2"/>
      </rPr>
      <t>3)</t>
    </r>
  </si>
  <si>
    <r>
      <t>Hannover</t>
    </r>
    <r>
      <rPr>
        <vertAlign val="superscript"/>
        <sz val="6"/>
        <rFont val="NDSFrutiger 55 Roman"/>
        <family val="2"/>
      </rPr>
      <t>3)</t>
    </r>
  </si>
  <si>
    <r>
      <t>Celle</t>
    </r>
    <r>
      <rPr>
        <vertAlign val="superscript"/>
        <sz val="6"/>
        <rFont val="NDSFrutiger 45 Light"/>
        <family val="2"/>
      </rPr>
      <t>3)</t>
    </r>
  </si>
  <si>
    <r>
      <t>Cuxhaven</t>
    </r>
    <r>
      <rPr>
        <vertAlign val="superscript"/>
        <sz val="6"/>
        <rFont val="NDSFrutiger 45 Light"/>
        <family val="2"/>
      </rPr>
      <t>3)</t>
    </r>
  </si>
  <si>
    <r>
      <t>Harburg</t>
    </r>
    <r>
      <rPr>
        <vertAlign val="superscript"/>
        <sz val="6"/>
        <rFont val="NDSFrutiger 45 Light"/>
        <family val="2"/>
      </rPr>
      <t>3)</t>
    </r>
  </si>
  <si>
    <r>
      <t>Lüchow-Dannenberg</t>
    </r>
    <r>
      <rPr>
        <vertAlign val="superscript"/>
        <sz val="6"/>
        <rFont val="NDSFrutiger 45 Light"/>
        <family val="2"/>
      </rPr>
      <t>3)</t>
    </r>
  </si>
  <si>
    <r>
      <t>Lüneburg</t>
    </r>
    <r>
      <rPr>
        <vertAlign val="superscript"/>
        <sz val="6"/>
        <rFont val="NDSFrutiger 45 Light"/>
        <family val="2"/>
      </rPr>
      <t>3)</t>
    </r>
  </si>
  <si>
    <r>
      <t>Osterholz</t>
    </r>
    <r>
      <rPr>
        <vertAlign val="superscript"/>
        <sz val="6"/>
        <rFont val="NDSFrutiger 45 Light"/>
        <family val="2"/>
      </rPr>
      <t>3)</t>
    </r>
  </si>
  <si>
    <r>
      <t>Heidekreis</t>
    </r>
    <r>
      <rPr>
        <vertAlign val="superscript"/>
        <sz val="6"/>
        <rFont val="NDSFrutiger 45 Light"/>
        <family val="2"/>
      </rPr>
      <t>3)</t>
    </r>
  </si>
  <si>
    <r>
      <t>Stade</t>
    </r>
    <r>
      <rPr>
        <vertAlign val="superscript"/>
        <sz val="6"/>
        <rFont val="NDSFrutiger 45 Light"/>
        <family val="2"/>
      </rPr>
      <t>3)</t>
    </r>
  </si>
  <si>
    <r>
      <t>Verden</t>
    </r>
    <r>
      <rPr>
        <vertAlign val="superscript"/>
        <sz val="6"/>
        <rFont val="NDSFrutiger 45 Light"/>
        <family val="2"/>
      </rPr>
      <t>3)</t>
    </r>
  </si>
  <si>
    <r>
      <t>Lüneburg</t>
    </r>
    <r>
      <rPr>
        <vertAlign val="superscript"/>
        <sz val="6"/>
        <rFont val="NDSFrutiger 55 Roman"/>
        <family val="2"/>
      </rPr>
      <t>3)</t>
    </r>
  </si>
  <si>
    <r>
      <t>Emden, Stadt</t>
    </r>
    <r>
      <rPr>
        <vertAlign val="superscript"/>
        <sz val="6"/>
        <rFont val="NDSFrutiger 45 Light"/>
        <family val="2"/>
      </rPr>
      <t>3)</t>
    </r>
  </si>
  <si>
    <r>
      <t>Oldenburg (Oldb), Stadt</t>
    </r>
    <r>
      <rPr>
        <vertAlign val="superscript"/>
        <sz val="6"/>
        <rFont val="NDSFrutiger 45 Light"/>
        <family val="2"/>
      </rPr>
      <t>3)</t>
    </r>
  </si>
  <si>
    <r>
      <t>Osnabrück, Stadt</t>
    </r>
    <r>
      <rPr>
        <vertAlign val="superscript"/>
        <sz val="6"/>
        <rFont val="NDSFrutiger 45 Light"/>
        <family val="2"/>
      </rPr>
      <t>3)</t>
    </r>
  </si>
  <si>
    <r>
      <t>Wilhelmshaven, Stadt</t>
    </r>
    <r>
      <rPr>
        <vertAlign val="superscript"/>
        <sz val="6"/>
        <rFont val="NDSFrutiger 45 Light"/>
        <family val="2"/>
      </rPr>
      <t>3)</t>
    </r>
  </si>
  <si>
    <r>
      <t>Ammerland</t>
    </r>
    <r>
      <rPr>
        <vertAlign val="superscript"/>
        <sz val="6"/>
        <rFont val="NDSFrutiger 45 Light"/>
        <family val="2"/>
      </rPr>
      <t>3)</t>
    </r>
  </si>
  <si>
    <r>
      <t>Aurich</t>
    </r>
    <r>
      <rPr>
        <vertAlign val="superscript"/>
        <sz val="6"/>
        <rFont val="NDSFrutiger 45 Light"/>
        <family val="2"/>
      </rPr>
      <t>3)</t>
    </r>
  </si>
  <si>
    <r>
      <t>Cloppenburg</t>
    </r>
    <r>
      <rPr>
        <vertAlign val="superscript"/>
        <sz val="6"/>
        <rFont val="NDSFrutiger 45 Light"/>
        <family val="2"/>
      </rPr>
      <t>3)</t>
    </r>
  </si>
  <si>
    <r>
      <t>Emsland</t>
    </r>
    <r>
      <rPr>
        <vertAlign val="superscript"/>
        <sz val="6"/>
        <rFont val="NDSFrutiger 45 Light"/>
        <family val="2"/>
      </rPr>
      <t>3)</t>
    </r>
  </si>
  <si>
    <r>
      <t>Grafschaft Bentheim</t>
    </r>
    <r>
      <rPr>
        <vertAlign val="superscript"/>
        <sz val="6"/>
        <rFont val="NDSFrutiger 45 Light"/>
        <family val="2"/>
      </rPr>
      <t>3)</t>
    </r>
  </si>
  <si>
    <r>
      <t>Leer</t>
    </r>
    <r>
      <rPr>
        <vertAlign val="superscript"/>
        <sz val="6"/>
        <rFont val="NDSFrutiger 45 Light"/>
        <family val="2"/>
      </rPr>
      <t>3)</t>
    </r>
  </si>
  <si>
    <r>
      <t>Oldenburg</t>
    </r>
    <r>
      <rPr>
        <vertAlign val="superscript"/>
        <sz val="6"/>
        <rFont val="NDSFrutiger 45 Light"/>
        <family val="2"/>
      </rPr>
      <t>3)</t>
    </r>
  </si>
  <si>
    <r>
      <t>Osnabrück</t>
    </r>
    <r>
      <rPr>
        <vertAlign val="superscript"/>
        <sz val="6"/>
        <rFont val="NDSFrutiger 45 Light"/>
        <family val="2"/>
      </rPr>
      <t>3)</t>
    </r>
  </si>
  <si>
    <r>
      <t>Weser-Ems</t>
    </r>
    <r>
      <rPr>
        <vertAlign val="superscript"/>
        <sz val="6"/>
        <rFont val="NDSFrutiger 55 Roman"/>
        <family val="2"/>
      </rPr>
      <t>3)</t>
    </r>
  </si>
  <si>
    <r>
      <t>Niedersachsen</t>
    </r>
    <r>
      <rPr>
        <vertAlign val="superscript"/>
        <sz val="6"/>
        <rFont val="NDSFrutiger 55 Roman"/>
        <family val="2"/>
      </rPr>
      <t>3)</t>
    </r>
  </si>
  <si>
    <r>
      <t>dav.: männlich</t>
    </r>
    <r>
      <rPr>
        <vertAlign val="superscript"/>
        <sz val="6"/>
        <rFont val="NDSFrutiger 55 Roman"/>
        <family val="2"/>
      </rPr>
      <t>3)</t>
    </r>
  </si>
  <si>
    <r>
      <t xml:space="preserve">         weiblich</t>
    </r>
    <r>
      <rPr>
        <vertAlign val="superscript"/>
        <sz val="6"/>
        <rFont val="NDSFrutiger 55 Roman"/>
        <family val="2"/>
      </rPr>
      <t>3)</t>
    </r>
    <r>
      <rPr>
        <sz val="6"/>
        <rFont val="NDSFrutiger 55 Roman"/>
        <family val="2"/>
      </rPr>
      <t xml:space="preserve"> </t>
    </r>
  </si>
  <si>
    <r>
      <t>Göttingen, Stadt</t>
    </r>
    <r>
      <rPr>
        <vertAlign val="superscript"/>
        <sz val="6"/>
        <rFont val="NDSFrutiger 45 Light"/>
        <family val="2"/>
      </rPr>
      <t>3)</t>
    </r>
  </si>
  <si>
    <r>
      <t>Langenhagen, Stadt</t>
    </r>
    <r>
      <rPr>
        <vertAlign val="superscript"/>
        <sz val="6"/>
        <rFont val="NDSFrutiger 45 Light"/>
        <family val="2"/>
      </rPr>
      <t>3)</t>
    </r>
  </si>
  <si>
    <r>
      <t>Lüneburg, Hansestadt</t>
    </r>
    <r>
      <rPr>
        <vertAlign val="superscript"/>
        <sz val="6"/>
        <rFont val="NDSFrutiger 45 Light"/>
        <family val="2"/>
      </rPr>
      <t>3)</t>
    </r>
  </si>
  <si>
    <r>
      <t>Stade, Hansestadt</t>
    </r>
    <r>
      <rPr>
        <vertAlign val="superscript"/>
        <sz val="6"/>
        <rFont val="NDSFrutiger 45 Light"/>
        <family val="2"/>
      </rPr>
      <t>3)</t>
    </r>
  </si>
  <si>
    <r>
      <t>Nordhorn, Stadt</t>
    </r>
    <r>
      <rPr>
        <vertAlign val="superscript"/>
        <sz val="6"/>
        <rFont val="NDSFrutiger 45 Light"/>
        <family val="2"/>
      </rPr>
      <t>3)</t>
    </r>
  </si>
  <si>
    <r>
      <t>Ausgewählte kreisangehörige Städte</t>
    </r>
    <r>
      <rPr>
        <vertAlign val="superscript"/>
        <sz val="6"/>
        <rFont val="NDSFrutiger 55 Roman"/>
        <family val="2"/>
      </rPr>
      <t>2)</t>
    </r>
  </si>
  <si>
    <r>
      <t>Garbsen, Stadt</t>
    </r>
    <r>
      <rPr>
        <vertAlign val="superscript"/>
        <sz val="6"/>
        <rFont val="NDSFrutiger 45 Light"/>
        <family val="2"/>
      </rPr>
      <t>3)</t>
    </r>
  </si>
  <si>
    <r>
      <t>Hildesheim, Stadt</t>
    </r>
    <r>
      <rPr>
        <vertAlign val="superscript"/>
        <sz val="6"/>
        <rFont val="NDSFrutiger 45 Light"/>
        <family val="2"/>
      </rPr>
      <t>3)</t>
    </r>
  </si>
  <si>
    <t>Rotenburg (Wümme)</t>
  </si>
  <si>
    <r>
      <t>Northeim</t>
    </r>
    <r>
      <rPr>
        <vertAlign val="superscript"/>
        <sz val="6"/>
        <rFont val="NDSFrutiger 45 Light"/>
        <family val="2"/>
      </rPr>
      <t>3)</t>
    </r>
  </si>
  <si>
    <r>
      <t>Friesland</t>
    </r>
    <r>
      <rPr>
        <vertAlign val="superscript"/>
        <sz val="6"/>
        <rFont val="NDSFrutiger 45 Light"/>
        <family val="2"/>
      </rPr>
      <t>3)</t>
    </r>
  </si>
  <si>
    <r>
      <t>Goslar, Stadt</t>
    </r>
    <r>
      <rPr>
        <vertAlign val="superscript"/>
        <sz val="6"/>
        <rFont val="NDSFrutiger 45 Light"/>
        <family val="2"/>
      </rPr>
      <t>3)</t>
    </r>
  </si>
  <si>
    <r>
      <t>Wolfenbüttel, Stadt</t>
    </r>
    <r>
      <rPr>
        <vertAlign val="superscript"/>
        <sz val="6"/>
        <rFont val="NDSFrutiger 45 Light"/>
        <family val="2"/>
      </rPr>
      <t>3)</t>
    </r>
  </si>
  <si>
    <t>159016</t>
  </si>
  <si>
    <t>Hameln-Pyrmont</t>
  </si>
  <si>
    <t>Bevölkerungs-stand am 01.10.2017</t>
  </si>
  <si>
    <t>Bevölkerungs-stand am 31.10.2017</t>
  </si>
  <si>
    <t>Nienburg (Weser)</t>
  </si>
  <si>
    <r>
      <t>Schaumburg</t>
    </r>
    <r>
      <rPr>
        <vertAlign val="superscript"/>
        <sz val="6"/>
        <rFont val="NDSFrutiger 45 Light"/>
        <family val="2"/>
      </rPr>
      <t>3)</t>
    </r>
  </si>
  <si>
    <t>Delmenhorst, Stadt</t>
  </si>
  <si>
    <t>Vechta</t>
  </si>
  <si>
    <t>Wesermarsch</t>
  </si>
  <si>
    <t>Hameln, Stadt</t>
  </si>
  <si>
    <t>Celle, Stadt</t>
  </si>
  <si>
    <t>Cuxhaven, Stadt</t>
  </si>
  <si>
    <t>Lingen (Ems), Stadt</t>
  </si>
  <si>
    <r>
      <t>Helmstedt</t>
    </r>
    <r>
      <rPr>
        <vertAlign val="superscript"/>
        <sz val="6"/>
        <rFont val="NDSFrutiger 45 Light"/>
        <family val="2"/>
      </rPr>
      <t>3)</t>
    </r>
  </si>
  <si>
    <r>
      <t>Wolfenbüttel</t>
    </r>
    <r>
      <rPr>
        <vertAlign val="superscript"/>
        <sz val="6"/>
        <rFont val="NDSFrutiger 45 Light"/>
        <family val="2"/>
      </rPr>
      <t>3)</t>
    </r>
  </si>
  <si>
    <r>
      <t>Gifhorn</t>
    </r>
    <r>
      <rPr>
        <vertAlign val="superscript"/>
        <sz val="6"/>
        <rFont val="NDSFrutiger 45 Light"/>
        <family val="2"/>
      </rPr>
      <t>3)</t>
    </r>
  </si>
  <si>
    <r>
      <t>Holzminden</t>
    </r>
    <r>
      <rPr>
        <vertAlign val="superscript"/>
        <sz val="6"/>
        <rFont val="NDSFrutiger 45 Light"/>
        <family val="2"/>
      </rPr>
      <t>3)</t>
    </r>
  </si>
  <si>
    <r>
      <t>Uelzen</t>
    </r>
    <r>
      <rPr>
        <vertAlign val="superscript"/>
        <sz val="6"/>
        <rFont val="NDSFrutiger 45 Light"/>
        <family val="2"/>
      </rPr>
      <t>3)</t>
    </r>
  </si>
  <si>
    <r>
      <t>Wittmund</t>
    </r>
    <r>
      <rPr>
        <vertAlign val="superscript"/>
        <sz val="6"/>
        <rFont val="NDSFrutiger 45 Light"/>
        <family val="2"/>
      </rPr>
      <t>3)</t>
    </r>
  </si>
  <si>
    <r>
      <t>Peine, Stadt</t>
    </r>
    <r>
      <rPr>
        <vertAlign val="superscript"/>
        <sz val="6"/>
        <rFont val="NDSFrutiger 45 Light"/>
        <family val="2"/>
      </rPr>
      <t>3)</t>
    </r>
  </si>
  <si>
    <r>
      <t>Melle, Stadt</t>
    </r>
    <r>
      <rPr>
        <vertAlign val="superscript"/>
        <sz val="6"/>
        <rFont val="NDSFrutiger 45 Light"/>
        <family val="2"/>
      </rPr>
      <t>3)</t>
    </r>
  </si>
  <si>
    <t>1) vorläufiges Ergebnis. - 2) Spalten 6 bis 8: Wanderungen über Stadtgrenzen. - 3)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</si>
  <si>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r>
      <t>©</t>
    </r>
    <r>
      <rPr>
        <sz val="6"/>
        <rFont val="NDSFrutiger 45 Light"/>
        <family val="2"/>
      </rPr>
      <t xml:space="preserve"> Vervielfältigung und Verbreitung, auch auszugsweise, mit Quellenangabe gestattet.</t>
    </r>
  </si>
  <si>
    <r>
      <t>Bevölkerungsveränderungen in den kreisfreien Städten und Landkreisen im Oktober 2017</t>
    </r>
    <r>
      <rPr>
        <b/>
        <vertAlign val="superscript"/>
        <sz val="9"/>
        <rFont val="NDSFrutiger 55 Roman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</si>
</sst>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&quot;+&quot;\ \ #\ ###\ ##0;&quot;-&quot;\ \ #\ ###\ ##0;&quot;-&quot;"/>
    <numFmt numFmtId="166" formatCode="&quot;+&quot;\ \ #\ ###\ ##0;&quot;-&quot;\ \ #\ ###\ ##0;&quot;±0&quot;"/>
    <numFmt numFmtId="167" formatCode="#\ ###;#\ ###;\-;"/>
    <numFmt numFmtId="168" formatCode="&quot;+&quot;#0;&quot;-&quot;#0;&quot;-&quot;"/>
    <numFmt numFmtId="169" formatCode="&quot;+&quot;\ #\ ##0;&quot;-&quot;#\ ##0;&quot;±0&quot;"/>
    <numFmt numFmtId="170" formatCode="&quot;+&quot;#\ ##0;&quot;-&quot;#\ ##0;&quot;±0&quot;"/>
  </numFmts>
  <fonts count="10">
    <font>
      <sz val="10"/>
      <name val="Arial"/>
      <family val="2"/>
    </font>
    <font>
      <sz val="6"/>
      <name val="NDSFrutiger 45 Light"/>
      <family val="2"/>
    </font>
    <font>
      <vertAlign val="superscript"/>
      <sz val="6"/>
      <name val="NDSFrutiger 45 Light"/>
      <family val="2"/>
    </font>
    <font>
      <sz val="6"/>
      <name val="NDSFrutiger 55 Roman"/>
      <family val="2"/>
    </font>
    <font>
      <vertAlign val="superscript"/>
      <sz val="6"/>
      <name val="NDSFrutiger 55 Roman"/>
      <family val="2"/>
    </font>
    <font>
      <sz val="10"/>
      <name val="MS Sans Serif"/>
      <family val="2"/>
    </font>
    <font>
      <sz val="6"/>
      <color indexed="10"/>
      <name val="NDSFrutiger 45 Light"/>
      <family val="2"/>
    </font>
    <font>
      <sz val="8"/>
      <name val="NDSFrutiger 45 Light"/>
      <family val="2"/>
    </font>
    <font>
      <b/>
      <sz val="9"/>
      <name val="NDSFrutiger 55 Roman"/>
      <family val="2"/>
    </font>
    <font>
      <b/>
      <vertAlign val="superscript"/>
      <sz val="9"/>
      <name val="NDSFrutiger 55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67" fontId="1" fillId="0" borderId="0" xfId="2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0" xfId="0" applyFont="1" applyFill="1" applyAlignment="1">
      <alignment horizontal="left"/>
    </xf>
    <xf numFmtId="0" fontId="8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VJT3196  (2)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371475</xdr:colOff>
      <xdr:row>2</xdr:row>
      <xdr:rowOff>85725</xdr:rowOff>
    </xdr:to>
    <xdr:pic>
      <xdr:nvPicPr>
        <xdr:cNvPr id="2" name="Picture 1" descr="LSN-Wappen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zoomScale="150" zoomScaleNormal="150" workbookViewId="0" topLeftCell="A1">
      <selection activeCell="A4" sqref="A4"/>
    </sheetView>
  </sheetViews>
  <sheetFormatPr defaultColWidth="11.421875" defaultRowHeight="12.75"/>
  <cols>
    <col min="1" max="1" width="4.57421875" style="1" customWidth="1"/>
    <col min="2" max="2" width="18.421875" style="1" customWidth="1"/>
    <col min="3" max="3" width="7.421875" style="1" customWidth="1"/>
    <col min="4" max="5" width="5.421875" style="1" customWidth="1"/>
    <col min="6" max="6" width="6.00390625" style="1" customWidth="1"/>
    <col min="7" max="7" width="8.7109375" style="1" customWidth="1"/>
    <col min="8" max="8" width="6.140625" style="1" customWidth="1"/>
    <col min="9" max="9" width="6.28125" style="1" customWidth="1"/>
    <col min="10" max="10" width="8.8515625" style="1" customWidth="1"/>
    <col min="11" max="11" width="7.421875" style="1" customWidth="1"/>
    <col min="12" max="12" width="7.7109375" style="1" customWidth="1"/>
    <col min="13" max="13" width="6.00390625" style="1" customWidth="1"/>
    <col min="14" max="14" width="14.140625" style="1" customWidth="1"/>
    <col min="15" max="15" width="6.00390625" style="1" customWidth="1"/>
    <col min="16" max="16" width="2.8515625" style="1" customWidth="1"/>
    <col min="17" max="17" width="6.8515625" style="1" customWidth="1"/>
    <col min="18" max="16384" width="11.421875" style="1" customWidth="1"/>
  </cols>
  <sheetData>
    <row r="1" spans="1:6" ht="15" customHeight="1">
      <c r="A1" s="46"/>
      <c r="B1" s="46"/>
      <c r="C1" s="46"/>
      <c r="D1" s="46"/>
      <c r="E1" s="46"/>
      <c r="F1" s="46"/>
    </row>
    <row r="2" spans="1:6" ht="11.1" customHeight="1">
      <c r="A2" s="47"/>
      <c r="B2" s="46"/>
      <c r="D2" s="46"/>
      <c r="E2" s="46"/>
      <c r="F2" s="46"/>
    </row>
    <row r="3" ht="15" customHeight="1">
      <c r="A3" s="47" t="s">
        <v>100</v>
      </c>
    </row>
    <row r="4" ht="13.5">
      <c r="A4" s="48" t="s">
        <v>101</v>
      </c>
    </row>
    <row r="5" spans="1:12" s="2" customFormat="1" ht="8.1" customHeight="1">
      <c r="A5" s="44" t="s">
        <v>0</v>
      </c>
      <c r="B5" s="40" t="s">
        <v>1</v>
      </c>
      <c r="C5" s="40" t="s">
        <v>80</v>
      </c>
      <c r="D5" s="40" t="s">
        <v>2</v>
      </c>
      <c r="E5" s="40"/>
      <c r="F5" s="40"/>
      <c r="G5" s="40"/>
      <c r="H5" s="39" t="s">
        <v>3</v>
      </c>
      <c r="I5" s="45"/>
      <c r="J5" s="44"/>
      <c r="K5" s="40" t="s">
        <v>26</v>
      </c>
      <c r="L5" s="39" t="s">
        <v>81</v>
      </c>
    </row>
    <row r="6" spans="1:12" s="2" customFormat="1" ht="8.1" customHeight="1">
      <c r="A6" s="44"/>
      <c r="B6" s="40"/>
      <c r="C6" s="40"/>
      <c r="D6" s="40" t="s">
        <v>4</v>
      </c>
      <c r="E6" s="40" t="s">
        <v>5</v>
      </c>
      <c r="F6" s="40" t="s">
        <v>24</v>
      </c>
      <c r="G6" s="40" t="s">
        <v>6</v>
      </c>
      <c r="H6" s="40" t="s">
        <v>7</v>
      </c>
      <c r="I6" s="40" t="s">
        <v>8</v>
      </c>
      <c r="J6" s="41" t="s">
        <v>25</v>
      </c>
      <c r="K6" s="40"/>
      <c r="L6" s="39"/>
    </row>
    <row r="7" spans="1:12" s="2" customFormat="1" ht="8.1" customHeight="1">
      <c r="A7" s="44"/>
      <c r="B7" s="40"/>
      <c r="C7" s="40"/>
      <c r="D7" s="40"/>
      <c r="E7" s="40"/>
      <c r="F7" s="40"/>
      <c r="G7" s="40"/>
      <c r="H7" s="40"/>
      <c r="I7" s="40"/>
      <c r="J7" s="42"/>
      <c r="K7" s="40"/>
      <c r="L7" s="39"/>
    </row>
    <row r="8" spans="1:12" s="2" customFormat="1" ht="8.1" customHeight="1">
      <c r="A8" s="44"/>
      <c r="B8" s="40"/>
      <c r="C8" s="40"/>
      <c r="D8" s="40"/>
      <c r="E8" s="40"/>
      <c r="F8" s="40"/>
      <c r="G8" s="40"/>
      <c r="H8" s="40"/>
      <c r="I8" s="40"/>
      <c r="J8" s="42"/>
      <c r="K8" s="40"/>
      <c r="L8" s="39"/>
    </row>
    <row r="9" spans="1:12" s="2" customFormat="1" ht="8.1" customHeight="1">
      <c r="A9" s="44"/>
      <c r="B9" s="40"/>
      <c r="C9" s="40"/>
      <c r="D9" s="40"/>
      <c r="E9" s="40"/>
      <c r="F9" s="40"/>
      <c r="G9" s="40"/>
      <c r="H9" s="40"/>
      <c r="I9" s="40"/>
      <c r="J9" s="43"/>
      <c r="K9" s="40"/>
      <c r="L9" s="39"/>
    </row>
    <row r="10" spans="1:12" s="2" customFormat="1" ht="8.1" customHeight="1">
      <c r="A10" s="44"/>
      <c r="B10" s="40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5">
        <v>10</v>
      </c>
    </row>
    <row r="11" spans="3:13" ht="3.9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8" ht="8.25" customHeight="1">
      <c r="A12" s="5">
        <v>101</v>
      </c>
      <c r="B12" s="1" t="s">
        <v>28</v>
      </c>
      <c r="C12" s="4">
        <v>247645</v>
      </c>
      <c r="D12" s="4">
        <v>192</v>
      </c>
      <c r="E12" s="4">
        <v>14</v>
      </c>
      <c r="F12" s="4">
        <v>233</v>
      </c>
      <c r="G12" s="26">
        <f>D12-F12</f>
        <v>-41</v>
      </c>
      <c r="H12" s="4">
        <v>2020</v>
      </c>
      <c r="I12" s="4">
        <v>1655</v>
      </c>
      <c r="J12" s="26">
        <f>H12-I12</f>
        <v>365</v>
      </c>
      <c r="K12" s="26">
        <f>G12+J12</f>
        <v>324</v>
      </c>
      <c r="L12" s="4">
        <f>SUM(C12+K12)-4</f>
        <v>247965</v>
      </c>
      <c r="M12" s="4"/>
      <c r="N12" s="3"/>
      <c r="O12" s="3"/>
      <c r="P12" s="3"/>
      <c r="Q12" s="3"/>
      <c r="R12" s="6"/>
    </row>
    <row r="13" spans="1:17" ht="8.25" customHeight="1">
      <c r="A13" s="5">
        <v>102</v>
      </c>
      <c r="B13" s="1" t="s">
        <v>29</v>
      </c>
      <c r="C13" s="4">
        <v>104614</v>
      </c>
      <c r="D13" s="4">
        <v>97</v>
      </c>
      <c r="E13" s="4">
        <v>21</v>
      </c>
      <c r="F13" s="4">
        <v>101</v>
      </c>
      <c r="G13" s="26">
        <f aca="true" t="shared" si="0" ref="G13:G21">D13-F13</f>
        <v>-4</v>
      </c>
      <c r="H13" s="4">
        <v>524</v>
      </c>
      <c r="I13" s="4">
        <v>582</v>
      </c>
      <c r="J13" s="26">
        <f aca="true" t="shared" si="1" ref="J13:J21">H13-I13</f>
        <v>-58</v>
      </c>
      <c r="K13" s="26">
        <f aca="true" t="shared" si="2" ref="K13:K21">G13+J13</f>
        <v>-62</v>
      </c>
      <c r="L13" s="4">
        <f>SUM(C13+K13)-5</f>
        <v>104547</v>
      </c>
      <c r="M13" s="4"/>
      <c r="N13" s="3"/>
      <c r="O13" s="3"/>
      <c r="P13" s="3"/>
      <c r="Q13" s="3"/>
    </row>
    <row r="14" spans="1:17" ht="8.25" customHeight="1">
      <c r="A14" s="5">
        <v>103</v>
      </c>
      <c r="B14" s="1" t="s">
        <v>30</v>
      </c>
      <c r="C14" s="4">
        <v>124026</v>
      </c>
      <c r="D14" s="4">
        <v>92</v>
      </c>
      <c r="E14" s="4">
        <v>7</v>
      </c>
      <c r="F14" s="4">
        <v>113</v>
      </c>
      <c r="G14" s="26">
        <f t="shared" si="0"/>
        <v>-21</v>
      </c>
      <c r="H14" s="4">
        <v>584</v>
      </c>
      <c r="I14" s="4">
        <v>609</v>
      </c>
      <c r="J14" s="26">
        <f t="shared" si="1"/>
        <v>-25</v>
      </c>
      <c r="K14" s="26">
        <f t="shared" si="2"/>
        <v>-46</v>
      </c>
      <c r="L14" s="4">
        <f>SUM(C14+K14)-5</f>
        <v>123975</v>
      </c>
      <c r="M14" s="4"/>
      <c r="N14" s="3"/>
      <c r="O14" s="3"/>
      <c r="P14" s="3"/>
      <c r="Q14" s="3"/>
    </row>
    <row r="15" spans="1:17" ht="9.95" customHeight="1">
      <c r="A15" s="5">
        <v>151</v>
      </c>
      <c r="B15" s="1" t="s">
        <v>93</v>
      </c>
      <c r="C15" s="4">
        <v>175138</v>
      </c>
      <c r="D15" s="4">
        <v>157</v>
      </c>
      <c r="E15" s="4">
        <v>10</v>
      </c>
      <c r="F15" s="4">
        <v>144</v>
      </c>
      <c r="G15" s="26">
        <f t="shared" si="0"/>
        <v>13</v>
      </c>
      <c r="H15" s="4">
        <v>627</v>
      </c>
      <c r="I15" s="4">
        <v>729</v>
      </c>
      <c r="J15" s="26">
        <f t="shared" si="1"/>
        <v>-102</v>
      </c>
      <c r="K15" s="26">
        <f t="shared" si="2"/>
        <v>-89</v>
      </c>
      <c r="L15" s="4">
        <f>SUM(C15+K15)-5</f>
        <v>175044</v>
      </c>
      <c r="M15" s="4"/>
      <c r="N15" s="3"/>
      <c r="O15" s="3"/>
      <c r="P15" s="3"/>
      <c r="Q15" s="3"/>
    </row>
    <row r="16" spans="1:17" ht="8.25" customHeight="1">
      <c r="A16" s="5">
        <v>153</v>
      </c>
      <c r="B16" s="1" t="s">
        <v>32</v>
      </c>
      <c r="C16" s="4">
        <v>137763</v>
      </c>
      <c r="D16" s="4">
        <v>87</v>
      </c>
      <c r="E16" s="4">
        <v>11</v>
      </c>
      <c r="F16" s="4">
        <v>187</v>
      </c>
      <c r="G16" s="26">
        <f t="shared" si="0"/>
        <v>-100</v>
      </c>
      <c r="H16" s="4">
        <v>718</v>
      </c>
      <c r="I16" s="4">
        <v>707</v>
      </c>
      <c r="J16" s="26">
        <f t="shared" si="1"/>
        <v>11</v>
      </c>
      <c r="K16" s="26">
        <f t="shared" si="2"/>
        <v>-89</v>
      </c>
      <c r="L16" s="4">
        <f>SUM(C16+K16)-2</f>
        <v>137672</v>
      </c>
      <c r="M16" s="4"/>
      <c r="N16" s="3"/>
      <c r="O16" s="3"/>
      <c r="P16" s="3"/>
      <c r="Q16" s="3"/>
    </row>
    <row r="17" spans="1:17" ht="8.25" customHeight="1">
      <c r="A17" s="5">
        <v>154</v>
      </c>
      <c r="B17" s="1" t="s">
        <v>91</v>
      </c>
      <c r="C17" s="4">
        <v>91814</v>
      </c>
      <c r="D17" s="4">
        <v>86</v>
      </c>
      <c r="E17" s="4">
        <v>11</v>
      </c>
      <c r="F17" s="4">
        <v>99</v>
      </c>
      <c r="G17" s="26">
        <f t="shared" si="0"/>
        <v>-13</v>
      </c>
      <c r="H17" s="4">
        <v>390</v>
      </c>
      <c r="I17" s="4">
        <v>411</v>
      </c>
      <c r="J17" s="26">
        <f t="shared" si="1"/>
        <v>-21</v>
      </c>
      <c r="K17" s="26">
        <f t="shared" si="2"/>
        <v>-34</v>
      </c>
      <c r="L17" s="4">
        <f>SUM(C17+K17)-1</f>
        <v>91779</v>
      </c>
      <c r="M17" s="4"/>
      <c r="N17" s="3"/>
      <c r="O17" s="3"/>
      <c r="P17" s="3"/>
      <c r="Q17" s="3"/>
    </row>
    <row r="18" spans="1:17" ht="8.25" customHeight="1">
      <c r="A18" s="5">
        <v>155</v>
      </c>
      <c r="B18" s="1" t="s">
        <v>74</v>
      </c>
      <c r="C18" s="4">
        <v>133227</v>
      </c>
      <c r="D18" s="4">
        <v>97</v>
      </c>
      <c r="E18" s="4">
        <v>9</v>
      </c>
      <c r="F18" s="4">
        <v>153</v>
      </c>
      <c r="G18" s="26">
        <f t="shared" si="0"/>
        <v>-56</v>
      </c>
      <c r="H18" s="4">
        <v>455</v>
      </c>
      <c r="I18" s="4">
        <v>498</v>
      </c>
      <c r="J18" s="26">
        <f t="shared" si="1"/>
        <v>-43</v>
      </c>
      <c r="K18" s="26">
        <f t="shared" si="2"/>
        <v>-99</v>
      </c>
      <c r="L18" s="4">
        <f>SUM(C18+K18)-6</f>
        <v>133122</v>
      </c>
      <c r="M18" s="4"/>
      <c r="N18" s="3"/>
      <c r="O18" s="3"/>
      <c r="P18" s="3"/>
      <c r="Q18" s="3"/>
    </row>
    <row r="19" spans="1:17" ht="8.25" customHeight="1">
      <c r="A19" s="5">
        <v>157</v>
      </c>
      <c r="B19" s="1" t="s">
        <v>33</v>
      </c>
      <c r="C19" s="4">
        <v>133274</v>
      </c>
      <c r="D19" s="4">
        <v>89</v>
      </c>
      <c r="E19" s="4">
        <v>9</v>
      </c>
      <c r="F19" s="4">
        <v>136</v>
      </c>
      <c r="G19" s="26">
        <f t="shared" si="0"/>
        <v>-47</v>
      </c>
      <c r="H19" s="4">
        <v>525</v>
      </c>
      <c r="I19" s="4">
        <v>461</v>
      </c>
      <c r="J19" s="26">
        <f t="shared" si="1"/>
        <v>64</v>
      </c>
      <c r="K19" s="26">
        <f t="shared" si="2"/>
        <v>17</v>
      </c>
      <c r="L19" s="4">
        <f>SUM(C19+K19)-1</f>
        <v>133290</v>
      </c>
      <c r="M19" s="4"/>
      <c r="N19" s="3"/>
      <c r="O19" s="3"/>
      <c r="P19" s="3"/>
      <c r="Q19" s="3"/>
    </row>
    <row r="20" spans="1:17" ht="8.25" customHeight="1">
      <c r="A20" s="5">
        <v>158</v>
      </c>
      <c r="B20" s="1" t="s">
        <v>92</v>
      </c>
      <c r="C20" s="4">
        <v>120671</v>
      </c>
      <c r="D20" s="4">
        <v>76</v>
      </c>
      <c r="E20" s="4">
        <v>7</v>
      </c>
      <c r="F20" s="4">
        <v>109</v>
      </c>
      <c r="G20" s="26">
        <f t="shared" si="0"/>
        <v>-33</v>
      </c>
      <c r="H20" s="4">
        <v>475</v>
      </c>
      <c r="I20" s="4">
        <v>536</v>
      </c>
      <c r="J20" s="26">
        <f t="shared" si="1"/>
        <v>-61</v>
      </c>
      <c r="K20" s="26">
        <f t="shared" si="2"/>
        <v>-94</v>
      </c>
      <c r="L20" s="4">
        <f>SUM(C20+K20)-3</f>
        <v>120574</v>
      </c>
      <c r="M20" s="4"/>
      <c r="N20" s="3"/>
      <c r="O20" s="3"/>
      <c r="P20" s="3"/>
      <c r="Q20" s="3"/>
    </row>
    <row r="21" spans="1:17" ht="8.25" customHeight="1">
      <c r="A21" s="5">
        <v>159</v>
      </c>
      <c r="B21" s="1" t="s">
        <v>31</v>
      </c>
      <c r="C21" s="4">
        <v>327516</v>
      </c>
      <c r="D21" s="4">
        <v>232</v>
      </c>
      <c r="E21" s="4">
        <v>26</v>
      </c>
      <c r="F21" s="4">
        <v>314</v>
      </c>
      <c r="G21" s="26">
        <f t="shared" si="0"/>
        <v>-82</v>
      </c>
      <c r="H21" s="4">
        <v>3502</v>
      </c>
      <c r="I21" s="4">
        <v>3099</v>
      </c>
      <c r="J21" s="26">
        <f t="shared" si="1"/>
        <v>403</v>
      </c>
      <c r="K21" s="26">
        <f t="shared" si="2"/>
        <v>321</v>
      </c>
      <c r="L21" s="4">
        <f>SUM(C21+K21)-16</f>
        <v>327821</v>
      </c>
      <c r="M21" s="4"/>
      <c r="N21" s="3"/>
      <c r="O21" s="3"/>
      <c r="P21" s="3"/>
      <c r="Q21" s="3"/>
    </row>
    <row r="22" spans="1:17" s="18" customFormat="1" ht="11.1" customHeight="1">
      <c r="A22" s="17">
        <v>1</v>
      </c>
      <c r="B22" s="18" t="s">
        <v>34</v>
      </c>
      <c r="C22" s="19">
        <f>SUM(C12+C13+C14+C15+C16+C17+C18+C19+C20+C21)</f>
        <v>1595688</v>
      </c>
      <c r="D22" s="19">
        <f aca="true" t="shared" si="3" ref="D22:K22">SUM(D12:D21)</f>
        <v>1205</v>
      </c>
      <c r="E22" s="19">
        <f t="shared" si="3"/>
        <v>125</v>
      </c>
      <c r="F22" s="19">
        <f t="shared" si="3"/>
        <v>1589</v>
      </c>
      <c r="G22" s="27">
        <f t="shared" si="3"/>
        <v>-384</v>
      </c>
      <c r="H22" s="19">
        <f t="shared" si="3"/>
        <v>9820</v>
      </c>
      <c r="I22" s="19">
        <f t="shared" si="3"/>
        <v>9287</v>
      </c>
      <c r="J22" s="31">
        <f t="shared" si="3"/>
        <v>533</v>
      </c>
      <c r="K22" s="31">
        <f t="shared" si="3"/>
        <v>149</v>
      </c>
      <c r="L22" s="19">
        <f>SUM(L12+L13+L14+L15+L16+L17+L18+L19+L20+L21)</f>
        <v>1595789</v>
      </c>
      <c r="M22" s="20"/>
      <c r="N22" s="21"/>
      <c r="O22" s="20"/>
      <c r="P22" s="20"/>
      <c r="Q22" s="20"/>
    </row>
    <row r="23" spans="1:17" s="23" customFormat="1" ht="9.95" customHeight="1">
      <c r="A23" s="22">
        <v>241</v>
      </c>
      <c r="B23" s="23" t="s">
        <v>35</v>
      </c>
      <c r="C23" s="4">
        <v>1150758</v>
      </c>
      <c r="D23" s="4">
        <v>904</v>
      </c>
      <c r="E23" s="4">
        <v>93</v>
      </c>
      <c r="F23" s="4">
        <v>1029</v>
      </c>
      <c r="G23" s="26">
        <f>D23-F23</f>
        <v>-125</v>
      </c>
      <c r="H23" s="4">
        <v>5359</v>
      </c>
      <c r="I23" s="4">
        <v>4321</v>
      </c>
      <c r="J23" s="36">
        <f>H23-I23</f>
        <v>1038</v>
      </c>
      <c r="K23" s="26">
        <f>G23+J23</f>
        <v>913</v>
      </c>
      <c r="L23" s="4">
        <f>SUM(C23+K23)-15</f>
        <v>1151656</v>
      </c>
      <c r="M23" s="24"/>
      <c r="N23" s="21"/>
      <c r="O23" s="21"/>
      <c r="P23" s="21"/>
      <c r="Q23" s="21"/>
    </row>
    <row r="24" spans="1:17" s="23" customFormat="1" ht="9.95" customHeight="1">
      <c r="A24" s="25" t="s">
        <v>9</v>
      </c>
      <c r="B24" s="23" t="s">
        <v>27</v>
      </c>
      <c r="C24" s="4">
        <v>532825</v>
      </c>
      <c r="D24" s="4">
        <v>480</v>
      </c>
      <c r="E24" s="4">
        <v>52</v>
      </c>
      <c r="F24" s="4">
        <v>460</v>
      </c>
      <c r="G24" s="26">
        <f aca="true" t="shared" si="4" ref="G24:G30">D24-F24</f>
        <v>20</v>
      </c>
      <c r="H24" s="4">
        <v>4294</v>
      </c>
      <c r="I24" s="4">
        <v>3224</v>
      </c>
      <c r="J24" s="36">
        <f aca="true" t="shared" si="5" ref="J24:J30">H24-I24</f>
        <v>1070</v>
      </c>
      <c r="K24" s="36">
        <f aca="true" t="shared" si="6" ref="K24:K30">G24+J24</f>
        <v>1090</v>
      </c>
      <c r="L24" s="4">
        <f>SUM(C24+K24)-9</f>
        <v>533906</v>
      </c>
      <c r="M24" s="24"/>
      <c r="N24" s="21"/>
      <c r="O24" s="21"/>
      <c r="P24" s="21"/>
      <c r="Q24" s="21"/>
    </row>
    <row r="25" spans="1:17" ht="9.95" customHeight="1">
      <c r="A25" s="5">
        <v>251</v>
      </c>
      <c r="B25" s="1" t="s">
        <v>36</v>
      </c>
      <c r="C25" s="4">
        <v>216229</v>
      </c>
      <c r="D25" s="4">
        <v>168</v>
      </c>
      <c r="E25" s="4">
        <v>20</v>
      </c>
      <c r="F25" s="4">
        <v>185</v>
      </c>
      <c r="G25" s="26">
        <f t="shared" si="4"/>
        <v>-17</v>
      </c>
      <c r="H25" s="4">
        <v>880</v>
      </c>
      <c r="I25" s="4">
        <v>1152</v>
      </c>
      <c r="J25" s="26">
        <f t="shared" si="5"/>
        <v>-272</v>
      </c>
      <c r="K25" s="26">
        <f t="shared" si="6"/>
        <v>-289</v>
      </c>
      <c r="L25" s="4">
        <f>SUM(C25+K25)-5</f>
        <v>215935</v>
      </c>
      <c r="M25" s="4"/>
      <c r="N25" s="3"/>
      <c r="O25" s="3"/>
      <c r="P25" s="3"/>
      <c r="Q25" s="3"/>
    </row>
    <row r="26" spans="1:17" ht="8.25" customHeight="1">
      <c r="A26" s="5">
        <v>252</v>
      </c>
      <c r="B26" s="1" t="s">
        <v>79</v>
      </c>
      <c r="C26" s="4">
        <v>148274</v>
      </c>
      <c r="D26" s="4">
        <v>103</v>
      </c>
      <c r="E26" s="13">
        <v>15</v>
      </c>
      <c r="F26" s="4">
        <v>166</v>
      </c>
      <c r="G26" s="26">
        <f t="shared" si="4"/>
        <v>-63</v>
      </c>
      <c r="H26" s="4">
        <v>627</v>
      </c>
      <c r="I26" s="4">
        <v>569</v>
      </c>
      <c r="J26" s="26">
        <f t="shared" si="5"/>
        <v>58</v>
      </c>
      <c r="K26" s="26">
        <f t="shared" si="6"/>
        <v>-5</v>
      </c>
      <c r="L26" s="4">
        <f aca="true" t="shared" si="7" ref="L26">SUM(C26+K26)</f>
        <v>148269</v>
      </c>
      <c r="M26" s="4"/>
      <c r="N26" s="3"/>
      <c r="O26" s="3"/>
      <c r="P26" s="3"/>
      <c r="Q26" s="3"/>
    </row>
    <row r="27" spans="1:17" ht="8.25" customHeight="1">
      <c r="A27" s="5">
        <v>254</v>
      </c>
      <c r="B27" s="1" t="s">
        <v>37</v>
      </c>
      <c r="C27" s="4">
        <v>276709</v>
      </c>
      <c r="D27" s="4">
        <v>201</v>
      </c>
      <c r="E27" s="4">
        <v>15</v>
      </c>
      <c r="F27" s="4">
        <v>288</v>
      </c>
      <c r="G27" s="26">
        <f t="shared" si="4"/>
        <v>-87</v>
      </c>
      <c r="H27" s="4">
        <v>1329</v>
      </c>
      <c r="I27" s="4">
        <v>1154</v>
      </c>
      <c r="J27" s="26">
        <f t="shared" si="5"/>
        <v>175</v>
      </c>
      <c r="K27" s="26">
        <f t="shared" si="6"/>
        <v>88</v>
      </c>
      <c r="L27" s="4">
        <f>SUM(C27+K27)-6</f>
        <v>276791</v>
      </c>
      <c r="M27" s="4"/>
      <c r="N27" s="3"/>
      <c r="O27" s="3"/>
      <c r="P27" s="3"/>
      <c r="Q27" s="3"/>
    </row>
    <row r="28" spans="1:17" ht="8.25" customHeight="1">
      <c r="A28" s="5">
        <v>255</v>
      </c>
      <c r="B28" s="1" t="s">
        <v>94</v>
      </c>
      <c r="C28" s="4">
        <v>71340</v>
      </c>
      <c r="D28" s="4">
        <v>50</v>
      </c>
      <c r="E28" s="4">
        <v>3</v>
      </c>
      <c r="F28" s="4">
        <v>86</v>
      </c>
      <c r="G28" s="26">
        <f t="shared" si="4"/>
        <v>-36</v>
      </c>
      <c r="H28" s="4">
        <v>259</v>
      </c>
      <c r="I28" s="4">
        <v>352</v>
      </c>
      <c r="J28" s="26">
        <f t="shared" si="5"/>
        <v>-93</v>
      </c>
      <c r="K28" s="26">
        <f t="shared" si="6"/>
        <v>-129</v>
      </c>
      <c r="L28" s="4">
        <f>SUM(C28+K28)-1</f>
        <v>71210</v>
      </c>
      <c r="M28" s="4"/>
      <c r="N28" s="3"/>
      <c r="O28" s="3"/>
      <c r="P28" s="3"/>
      <c r="Q28" s="3"/>
    </row>
    <row r="29" spans="1:17" ht="8.25" customHeight="1">
      <c r="A29" s="5">
        <v>256</v>
      </c>
      <c r="B29" s="1" t="s">
        <v>82</v>
      </c>
      <c r="C29" s="4">
        <v>121672</v>
      </c>
      <c r="D29" s="4">
        <v>96</v>
      </c>
      <c r="E29" s="4">
        <v>13</v>
      </c>
      <c r="F29" s="4">
        <v>129</v>
      </c>
      <c r="G29" s="26">
        <f t="shared" si="4"/>
        <v>-33</v>
      </c>
      <c r="H29" s="4">
        <v>524</v>
      </c>
      <c r="I29" s="4">
        <v>559</v>
      </c>
      <c r="J29" s="26">
        <f t="shared" si="5"/>
        <v>-35</v>
      </c>
      <c r="K29" s="26">
        <f t="shared" si="6"/>
        <v>-68</v>
      </c>
      <c r="L29" s="4">
        <f>SUM(C29+K29)</f>
        <v>121604</v>
      </c>
      <c r="M29" s="4"/>
      <c r="N29" s="3"/>
      <c r="O29" s="3"/>
      <c r="P29" s="3"/>
      <c r="Q29" s="3"/>
    </row>
    <row r="30" spans="1:17" ht="8.25" customHeight="1">
      <c r="A30" s="5">
        <v>257</v>
      </c>
      <c r="B30" s="1" t="s">
        <v>83</v>
      </c>
      <c r="C30" s="4">
        <v>158044</v>
      </c>
      <c r="D30" s="4">
        <v>104</v>
      </c>
      <c r="E30" s="4">
        <v>9</v>
      </c>
      <c r="F30" s="4">
        <v>177</v>
      </c>
      <c r="G30" s="26">
        <f t="shared" si="4"/>
        <v>-73</v>
      </c>
      <c r="H30" s="4">
        <v>651</v>
      </c>
      <c r="I30" s="4">
        <v>654</v>
      </c>
      <c r="J30" s="26">
        <f t="shared" si="5"/>
        <v>-3</v>
      </c>
      <c r="K30" s="26">
        <f t="shared" si="6"/>
        <v>-76</v>
      </c>
      <c r="L30" s="4">
        <f>SUM(C30+K30)+1</f>
        <v>157969</v>
      </c>
      <c r="M30" s="4"/>
      <c r="N30" s="3"/>
      <c r="O30" s="3"/>
      <c r="P30" s="3"/>
      <c r="Q30" s="3"/>
    </row>
    <row r="31" spans="1:17" s="18" customFormat="1" ht="11.1" customHeight="1">
      <c r="A31" s="17">
        <v>2</v>
      </c>
      <c r="B31" s="18" t="s">
        <v>38</v>
      </c>
      <c r="C31" s="19">
        <f>SUM(C23+C25+C26+C27+C28+C29+C30)</f>
        <v>2143026</v>
      </c>
      <c r="D31" s="19">
        <f>SUM(D23+D25+D26+D27+D28+D29+D30)</f>
        <v>1626</v>
      </c>
      <c r="E31" s="19">
        <f>SUM(E23,E25:E30)</f>
        <v>168</v>
      </c>
      <c r="F31" s="19">
        <f>SUM(F23,F25:F30)</f>
        <v>2060</v>
      </c>
      <c r="G31" s="27">
        <f>SUM(G23,G25:G30)</f>
        <v>-434</v>
      </c>
      <c r="H31" s="19">
        <f>SUM(H23+H25+H26+H27+H28+H29+H30)</f>
        <v>9629</v>
      </c>
      <c r="I31" s="19">
        <f>SUM(I23+I25+I26+I27+I28+I29+I30)</f>
        <v>8761</v>
      </c>
      <c r="J31" s="31">
        <f>SUM(J23+J25+J26+J27+J28+J29+J30)</f>
        <v>868</v>
      </c>
      <c r="K31" s="31">
        <f>SUM(K23+K25+K26+K27+K28+K29+K30)</f>
        <v>434</v>
      </c>
      <c r="L31" s="19">
        <f>SUM(L23+L25+L26+L27+L28+L29+L30)</f>
        <v>2143434</v>
      </c>
      <c r="M31" s="20"/>
      <c r="N31" s="21"/>
      <c r="O31" s="20"/>
      <c r="P31" s="20"/>
      <c r="Q31" s="20"/>
    </row>
    <row r="32" spans="1:17" ht="9.95" customHeight="1">
      <c r="A32" s="5">
        <v>351</v>
      </c>
      <c r="B32" s="1" t="s">
        <v>39</v>
      </c>
      <c r="C32" s="4">
        <v>178829</v>
      </c>
      <c r="D32" s="4">
        <v>141</v>
      </c>
      <c r="E32" s="4">
        <v>9</v>
      </c>
      <c r="F32" s="4">
        <v>175</v>
      </c>
      <c r="G32" s="26">
        <f>D32-F32</f>
        <v>-34</v>
      </c>
      <c r="H32" s="4">
        <v>667</v>
      </c>
      <c r="I32" s="4">
        <v>728</v>
      </c>
      <c r="J32" s="26">
        <f>H32-I32</f>
        <v>-61</v>
      </c>
      <c r="K32" s="26">
        <f>G32+J32</f>
        <v>-95</v>
      </c>
      <c r="L32" s="4">
        <f>SUM(C32+K32)-2</f>
        <v>178732</v>
      </c>
      <c r="M32" s="4"/>
      <c r="N32" s="3"/>
      <c r="O32" s="3"/>
      <c r="P32" s="3"/>
      <c r="Q32" s="3"/>
    </row>
    <row r="33" spans="1:17" ht="8.25" customHeight="1">
      <c r="A33" s="5">
        <v>352</v>
      </c>
      <c r="B33" s="1" t="s">
        <v>40</v>
      </c>
      <c r="C33" s="4">
        <v>198422</v>
      </c>
      <c r="D33" s="4">
        <v>142</v>
      </c>
      <c r="E33" s="4">
        <v>18</v>
      </c>
      <c r="F33" s="4">
        <v>233</v>
      </c>
      <c r="G33" s="26">
        <f aca="true" t="shared" si="8" ref="G33:G42">D33-F33</f>
        <v>-91</v>
      </c>
      <c r="H33" s="4">
        <v>700</v>
      </c>
      <c r="I33" s="4">
        <v>764</v>
      </c>
      <c r="J33" s="26">
        <f aca="true" t="shared" si="9" ref="J33:J42">H33-I33</f>
        <v>-64</v>
      </c>
      <c r="K33" s="26">
        <f aca="true" t="shared" si="10" ref="K33:K42">G33+J33</f>
        <v>-155</v>
      </c>
      <c r="L33" s="4">
        <f>SUM(C33+K33)-3</f>
        <v>198264</v>
      </c>
      <c r="M33" s="4"/>
      <c r="N33" s="3"/>
      <c r="O33" s="3"/>
      <c r="P33" s="3"/>
      <c r="Q33" s="3"/>
    </row>
    <row r="34" spans="1:17" ht="8.25" customHeight="1">
      <c r="A34" s="5">
        <v>353</v>
      </c>
      <c r="B34" s="1" t="s">
        <v>41</v>
      </c>
      <c r="C34" s="4">
        <v>251340</v>
      </c>
      <c r="D34" s="4">
        <v>178</v>
      </c>
      <c r="E34" s="4">
        <v>17</v>
      </c>
      <c r="F34" s="4">
        <v>205</v>
      </c>
      <c r="G34" s="26">
        <f t="shared" si="8"/>
        <v>-27</v>
      </c>
      <c r="H34" s="4">
        <v>1277</v>
      </c>
      <c r="I34" s="4">
        <v>1147</v>
      </c>
      <c r="J34" s="26">
        <f t="shared" si="9"/>
        <v>130</v>
      </c>
      <c r="K34" s="26">
        <f t="shared" si="10"/>
        <v>103</v>
      </c>
      <c r="L34" s="4">
        <f>SUM(C34+K34)-12</f>
        <v>251431</v>
      </c>
      <c r="M34" s="4"/>
      <c r="N34" s="3"/>
      <c r="O34" s="3"/>
      <c r="P34" s="3"/>
      <c r="Q34" s="3"/>
    </row>
    <row r="35" spans="1:17" ht="8.25" customHeight="1">
      <c r="A35" s="5">
        <v>354</v>
      </c>
      <c r="B35" s="1" t="s">
        <v>42</v>
      </c>
      <c r="C35" s="4">
        <v>48414</v>
      </c>
      <c r="D35" s="4">
        <v>28</v>
      </c>
      <c r="E35" s="4">
        <v>1</v>
      </c>
      <c r="F35" s="4">
        <v>40</v>
      </c>
      <c r="G35" s="26">
        <f t="shared" si="8"/>
        <v>-12</v>
      </c>
      <c r="H35" s="4">
        <v>216</v>
      </c>
      <c r="I35" s="4">
        <v>226</v>
      </c>
      <c r="J35" s="26">
        <f t="shared" si="9"/>
        <v>-10</v>
      </c>
      <c r="K35" s="26">
        <f t="shared" si="10"/>
        <v>-22</v>
      </c>
      <c r="L35" s="4">
        <f>SUM(C35+K35)+5</f>
        <v>48397</v>
      </c>
      <c r="M35" s="4"/>
      <c r="N35" s="3"/>
      <c r="O35" s="3"/>
      <c r="P35" s="3"/>
      <c r="Q35" s="3"/>
    </row>
    <row r="36" spans="1:17" ht="8.25" customHeight="1">
      <c r="A36" s="5">
        <v>355</v>
      </c>
      <c r="B36" s="1" t="s">
        <v>43</v>
      </c>
      <c r="C36" s="4">
        <v>182488</v>
      </c>
      <c r="D36" s="4">
        <v>143</v>
      </c>
      <c r="E36" s="4">
        <v>6</v>
      </c>
      <c r="F36" s="4">
        <v>154</v>
      </c>
      <c r="G36" s="26">
        <f t="shared" si="8"/>
        <v>-11</v>
      </c>
      <c r="H36" s="4">
        <v>1243</v>
      </c>
      <c r="I36" s="4">
        <v>884</v>
      </c>
      <c r="J36" s="26">
        <f t="shared" si="9"/>
        <v>359</v>
      </c>
      <c r="K36" s="26">
        <f t="shared" si="10"/>
        <v>348</v>
      </c>
      <c r="L36" s="4">
        <f>SUM(C36+K36)-2</f>
        <v>182834</v>
      </c>
      <c r="M36" s="4"/>
      <c r="N36" s="3"/>
      <c r="O36" s="3"/>
      <c r="P36" s="3"/>
      <c r="Q36" s="3"/>
    </row>
    <row r="37" spans="1:17" ht="8.25" customHeight="1">
      <c r="A37" s="5">
        <v>356</v>
      </c>
      <c r="B37" s="1" t="s">
        <v>44</v>
      </c>
      <c r="C37" s="4">
        <v>113092</v>
      </c>
      <c r="D37" s="4">
        <v>78</v>
      </c>
      <c r="E37" s="4">
        <v>5</v>
      </c>
      <c r="F37" s="4">
        <v>111</v>
      </c>
      <c r="G37" s="26">
        <f t="shared" si="8"/>
        <v>-33</v>
      </c>
      <c r="H37" s="4">
        <v>471</v>
      </c>
      <c r="I37" s="4">
        <v>456</v>
      </c>
      <c r="J37" s="26">
        <f t="shared" si="9"/>
        <v>15</v>
      </c>
      <c r="K37" s="26">
        <f t="shared" si="10"/>
        <v>-18</v>
      </c>
      <c r="L37" s="4">
        <f>SUM(C37+K37)-1</f>
        <v>113073</v>
      </c>
      <c r="M37" s="4"/>
      <c r="N37" s="3"/>
      <c r="O37" s="3"/>
      <c r="P37" s="3"/>
      <c r="Q37" s="3"/>
    </row>
    <row r="38" spans="1:17" ht="8.25" customHeight="1">
      <c r="A38" s="5">
        <v>357</v>
      </c>
      <c r="B38" s="1" t="s">
        <v>73</v>
      </c>
      <c r="C38" s="4">
        <v>163436</v>
      </c>
      <c r="D38" s="4">
        <v>107</v>
      </c>
      <c r="E38" s="4">
        <v>11</v>
      </c>
      <c r="F38" s="4">
        <v>147</v>
      </c>
      <c r="G38" s="26">
        <f t="shared" si="8"/>
        <v>-40</v>
      </c>
      <c r="H38" s="4">
        <v>624</v>
      </c>
      <c r="I38" s="4">
        <v>694</v>
      </c>
      <c r="J38" s="26">
        <f t="shared" si="9"/>
        <v>-70</v>
      </c>
      <c r="K38" s="26">
        <f t="shared" si="10"/>
        <v>-110</v>
      </c>
      <c r="L38" s="4">
        <f aca="true" t="shared" si="11" ref="L38">SUM(C38+K38)</f>
        <v>163326</v>
      </c>
      <c r="M38" s="4"/>
      <c r="N38" s="3"/>
      <c r="O38" s="3"/>
      <c r="P38" s="3"/>
      <c r="Q38" s="3"/>
    </row>
    <row r="39" spans="1:17" ht="8.25" customHeight="1">
      <c r="A39" s="5">
        <v>358</v>
      </c>
      <c r="B39" s="1" t="s">
        <v>45</v>
      </c>
      <c r="C39" s="4">
        <v>138680</v>
      </c>
      <c r="D39" s="4">
        <v>98</v>
      </c>
      <c r="E39" s="4">
        <v>15</v>
      </c>
      <c r="F39" s="4">
        <v>119</v>
      </c>
      <c r="G39" s="26">
        <f t="shared" si="8"/>
        <v>-21</v>
      </c>
      <c r="H39" s="4">
        <v>1312</v>
      </c>
      <c r="I39" s="4">
        <v>1017</v>
      </c>
      <c r="J39" s="26">
        <f t="shared" si="9"/>
        <v>295</v>
      </c>
      <c r="K39" s="26">
        <f t="shared" si="10"/>
        <v>274</v>
      </c>
      <c r="L39" s="4">
        <f>SUM(C39+K39)-4</f>
        <v>138950</v>
      </c>
      <c r="M39" s="4"/>
      <c r="N39" s="3"/>
      <c r="O39" s="3"/>
      <c r="P39" s="3"/>
      <c r="Q39" s="3"/>
    </row>
    <row r="40" spans="1:17" ht="8.25" customHeight="1">
      <c r="A40" s="5">
        <v>359</v>
      </c>
      <c r="B40" s="1" t="s">
        <v>46</v>
      </c>
      <c r="C40" s="4">
        <v>201926</v>
      </c>
      <c r="D40" s="4">
        <v>145</v>
      </c>
      <c r="E40" s="4">
        <v>11</v>
      </c>
      <c r="F40" s="4">
        <v>182</v>
      </c>
      <c r="G40" s="26">
        <f t="shared" si="8"/>
        <v>-37</v>
      </c>
      <c r="H40" s="4">
        <v>779</v>
      </c>
      <c r="I40" s="4">
        <v>897</v>
      </c>
      <c r="J40" s="26">
        <f t="shared" si="9"/>
        <v>-118</v>
      </c>
      <c r="K40" s="26">
        <f t="shared" si="10"/>
        <v>-155</v>
      </c>
      <c r="L40" s="4">
        <f>SUM(C40+K40)-8</f>
        <v>201763</v>
      </c>
      <c r="M40" s="4"/>
      <c r="N40" s="3"/>
      <c r="O40" s="3"/>
      <c r="P40" s="3"/>
      <c r="Q40" s="3"/>
    </row>
    <row r="41" spans="1:17" ht="8.25" customHeight="1">
      <c r="A41" s="5">
        <v>360</v>
      </c>
      <c r="B41" s="1" t="s">
        <v>95</v>
      </c>
      <c r="C41" s="4">
        <v>92940</v>
      </c>
      <c r="D41" s="4">
        <v>57</v>
      </c>
      <c r="E41" s="4">
        <v>5</v>
      </c>
      <c r="F41" s="4">
        <v>112</v>
      </c>
      <c r="G41" s="26">
        <f t="shared" si="8"/>
        <v>-55</v>
      </c>
      <c r="H41" s="4">
        <v>323</v>
      </c>
      <c r="I41" s="4">
        <v>386</v>
      </c>
      <c r="J41" s="26">
        <f t="shared" si="9"/>
        <v>-63</v>
      </c>
      <c r="K41" s="26">
        <f t="shared" si="10"/>
        <v>-118</v>
      </c>
      <c r="L41" s="4">
        <f>SUM(C41+K41)-2</f>
        <v>92820</v>
      </c>
      <c r="M41" s="4"/>
      <c r="N41" s="3"/>
      <c r="O41" s="3"/>
      <c r="P41" s="3"/>
      <c r="Q41" s="3"/>
    </row>
    <row r="42" spans="1:17" ht="8.25" customHeight="1">
      <c r="A42" s="5">
        <v>361</v>
      </c>
      <c r="B42" s="1" t="s">
        <v>47</v>
      </c>
      <c r="C42" s="4">
        <v>136585</v>
      </c>
      <c r="D42" s="4">
        <v>98</v>
      </c>
      <c r="E42" s="4">
        <v>6</v>
      </c>
      <c r="F42" s="4">
        <v>119</v>
      </c>
      <c r="G42" s="26">
        <f t="shared" si="8"/>
        <v>-21</v>
      </c>
      <c r="H42" s="4">
        <v>507</v>
      </c>
      <c r="I42" s="4">
        <v>617</v>
      </c>
      <c r="J42" s="26">
        <f t="shared" si="9"/>
        <v>-110</v>
      </c>
      <c r="K42" s="26">
        <f t="shared" si="10"/>
        <v>-131</v>
      </c>
      <c r="L42" s="4">
        <f>SUM(C42+K42)+1</f>
        <v>136455</v>
      </c>
      <c r="M42" s="4"/>
      <c r="N42" s="3"/>
      <c r="O42" s="3"/>
      <c r="P42" s="3"/>
      <c r="Q42" s="3"/>
    </row>
    <row r="43" spans="1:17" s="18" customFormat="1" ht="11.1" customHeight="1">
      <c r="A43" s="17">
        <v>3</v>
      </c>
      <c r="B43" s="18" t="s">
        <v>48</v>
      </c>
      <c r="C43" s="19">
        <f>SUM(C32:C42)</f>
        <v>1706152</v>
      </c>
      <c r="D43" s="19">
        <f aca="true" t="shared" si="12" ref="D43:L43">SUM(D32:D42)</f>
        <v>1215</v>
      </c>
      <c r="E43" s="19">
        <f t="shared" si="12"/>
        <v>104</v>
      </c>
      <c r="F43" s="19">
        <f t="shared" si="12"/>
        <v>1597</v>
      </c>
      <c r="G43" s="27">
        <f t="shared" si="12"/>
        <v>-382</v>
      </c>
      <c r="H43" s="19">
        <f t="shared" si="12"/>
        <v>8119</v>
      </c>
      <c r="I43" s="19">
        <f t="shared" si="12"/>
        <v>7816</v>
      </c>
      <c r="J43" s="31">
        <f t="shared" si="12"/>
        <v>303</v>
      </c>
      <c r="K43" s="31">
        <f t="shared" si="12"/>
        <v>-79</v>
      </c>
      <c r="L43" s="19">
        <f t="shared" si="12"/>
        <v>1706045</v>
      </c>
      <c r="M43" s="19"/>
      <c r="N43" s="21"/>
      <c r="O43" s="20"/>
      <c r="P43" s="20"/>
      <c r="Q43" s="20"/>
    </row>
    <row r="44" spans="1:17" ht="9.95" customHeight="1">
      <c r="A44" s="5">
        <v>401</v>
      </c>
      <c r="B44" s="1" t="s">
        <v>84</v>
      </c>
      <c r="C44" s="4">
        <v>77537</v>
      </c>
      <c r="D44" s="4">
        <v>69</v>
      </c>
      <c r="E44" s="4">
        <v>20</v>
      </c>
      <c r="F44" s="4">
        <v>73</v>
      </c>
      <c r="G44" s="26">
        <f>D44-F44</f>
        <v>-4</v>
      </c>
      <c r="H44" s="4">
        <v>460</v>
      </c>
      <c r="I44" s="4">
        <v>396</v>
      </c>
      <c r="J44" s="26">
        <f>H44-I44</f>
        <v>64</v>
      </c>
      <c r="K44" s="26">
        <f>G44+J44</f>
        <v>60</v>
      </c>
      <c r="L44" s="4">
        <f aca="true" t="shared" si="13" ref="L44:L59">SUM(C44+K44)</f>
        <v>77597</v>
      </c>
      <c r="M44" s="4"/>
      <c r="N44" s="3"/>
      <c r="O44" s="3"/>
      <c r="P44" s="3"/>
      <c r="Q44" s="3"/>
    </row>
    <row r="45" spans="1:17" ht="8.25" customHeight="1">
      <c r="A45" s="5">
        <v>402</v>
      </c>
      <c r="B45" s="1" t="s">
        <v>49</v>
      </c>
      <c r="C45" s="4">
        <v>50547</v>
      </c>
      <c r="D45" s="4">
        <v>42</v>
      </c>
      <c r="E45" s="4">
        <v>2</v>
      </c>
      <c r="F45" s="4">
        <v>53</v>
      </c>
      <c r="G45" s="26">
        <f aca="true" t="shared" si="14" ref="G45:G60">D45-F45</f>
        <v>-11</v>
      </c>
      <c r="H45" s="4">
        <v>305</v>
      </c>
      <c r="I45" s="4">
        <v>255</v>
      </c>
      <c r="J45" s="26">
        <f aca="true" t="shared" si="15" ref="J45:J60">H45-I45</f>
        <v>50</v>
      </c>
      <c r="K45" s="26">
        <f aca="true" t="shared" si="16" ref="K45:K60">G45+J45</f>
        <v>39</v>
      </c>
      <c r="L45" s="4">
        <f>SUM(C45+K45)-5</f>
        <v>50581</v>
      </c>
      <c r="M45" s="4"/>
      <c r="N45" s="3"/>
      <c r="O45" s="3"/>
      <c r="P45" s="3"/>
      <c r="Q45" s="3"/>
    </row>
    <row r="46" spans="1:17" ht="8.25" customHeight="1">
      <c r="A46" s="5">
        <v>403</v>
      </c>
      <c r="B46" s="1" t="s">
        <v>50</v>
      </c>
      <c r="C46" s="4">
        <v>166755</v>
      </c>
      <c r="D46" s="4">
        <v>125</v>
      </c>
      <c r="E46" s="4">
        <v>10</v>
      </c>
      <c r="F46" s="4">
        <v>137</v>
      </c>
      <c r="G46" s="26">
        <f t="shared" si="14"/>
        <v>-12</v>
      </c>
      <c r="H46" s="4">
        <v>1649</v>
      </c>
      <c r="I46" s="4">
        <v>1312</v>
      </c>
      <c r="J46" s="26">
        <f t="shared" si="15"/>
        <v>337</v>
      </c>
      <c r="K46" s="26">
        <f t="shared" si="16"/>
        <v>325</v>
      </c>
      <c r="L46" s="4">
        <f>SUM(C46+K46)+3</f>
        <v>167083</v>
      </c>
      <c r="M46" s="4"/>
      <c r="N46" s="3"/>
      <c r="O46" s="3"/>
      <c r="P46" s="3"/>
      <c r="Q46" s="3"/>
    </row>
    <row r="47" spans="1:17" ht="8.25" customHeight="1">
      <c r="A47" s="5">
        <v>404</v>
      </c>
      <c r="B47" s="1" t="s">
        <v>51</v>
      </c>
      <c r="C47" s="4">
        <v>163505</v>
      </c>
      <c r="D47" s="4">
        <v>166</v>
      </c>
      <c r="E47" s="4">
        <v>24</v>
      </c>
      <c r="F47" s="4">
        <v>132</v>
      </c>
      <c r="G47" s="26">
        <f t="shared" si="14"/>
        <v>34</v>
      </c>
      <c r="H47" s="4">
        <v>1967</v>
      </c>
      <c r="I47" s="4">
        <v>1269</v>
      </c>
      <c r="J47" s="26">
        <f t="shared" si="15"/>
        <v>698</v>
      </c>
      <c r="K47" s="26">
        <f t="shared" si="16"/>
        <v>732</v>
      </c>
      <c r="L47" s="4">
        <f>SUM(C47+K47)-34</f>
        <v>164203</v>
      </c>
      <c r="M47" s="4"/>
      <c r="N47" s="3"/>
      <c r="O47" s="3"/>
      <c r="P47" s="3"/>
      <c r="Q47" s="3"/>
    </row>
    <row r="48" spans="1:17" ht="8.25" customHeight="1">
      <c r="A48" s="5">
        <v>405</v>
      </c>
      <c r="B48" s="1" t="s">
        <v>52</v>
      </c>
      <c r="C48" s="4">
        <v>76293</v>
      </c>
      <c r="D48" s="4">
        <v>77</v>
      </c>
      <c r="E48" s="4">
        <v>16</v>
      </c>
      <c r="F48" s="4">
        <v>88</v>
      </c>
      <c r="G48" s="26">
        <f t="shared" si="14"/>
        <v>-11</v>
      </c>
      <c r="H48" s="4">
        <v>515</v>
      </c>
      <c r="I48" s="4">
        <v>475</v>
      </c>
      <c r="J48" s="26">
        <f t="shared" si="15"/>
        <v>40</v>
      </c>
      <c r="K48" s="26">
        <f t="shared" si="16"/>
        <v>29</v>
      </c>
      <c r="L48" s="4">
        <f>SUM(C48+K48)-32</f>
        <v>76290</v>
      </c>
      <c r="M48" s="4"/>
      <c r="N48" s="3"/>
      <c r="O48" s="3"/>
      <c r="P48" s="3"/>
      <c r="Q48" s="3"/>
    </row>
    <row r="49" spans="1:17" ht="9.95" customHeight="1">
      <c r="A49" s="5">
        <v>451</v>
      </c>
      <c r="B49" s="1" t="s">
        <v>53</v>
      </c>
      <c r="C49" s="4">
        <v>123570</v>
      </c>
      <c r="D49" s="4">
        <v>69</v>
      </c>
      <c r="E49" s="4">
        <v>3</v>
      </c>
      <c r="F49" s="4">
        <v>111</v>
      </c>
      <c r="G49" s="26">
        <f t="shared" si="14"/>
        <v>-42</v>
      </c>
      <c r="H49" s="4">
        <v>543</v>
      </c>
      <c r="I49" s="4">
        <v>532</v>
      </c>
      <c r="J49" s="26">
        <f t="shared" si="15"/>
        <v>11</v>
      </c>
      <c r="K49" s="26">
        <f t="shared" si="16"/>
        <v>-31</v>
      </c>
      <c r="L49" s="4">
        <f>SUM(C49+K49)-2</f>
        <v>123537</v>
      </c>
      <c r="M49" s="4"/>
      <c r="N49" s="3"/>
      <c r="O49" s="3"/>
      <c r="P49" s="3"/>
      <c r="Q49" s="3"/>
    </row>
    <row r="50" spans="1:17" ht="8.25" customHeight="1">
      <c r="A50" s="5">
        <v>452</v>
      </c>
      <c r="B50" s="1" t="s">
        <v>54</v>
      </c>
      <c r="C50" s="4">
        <v>190477</v>
      </c>
      <c r="D50" s="4">
        <v>145</v>
      </c>
      <c r="E50" s="4">
        <v>8</v>
      </c>
      <c r="F50" s="4">
        <v>186</v>
      </c>
      <c r="G50" s="26">
        <f t="shared" si="14"/>
        <v>-41</v>
      </c>
      <c r="H50" s="4">
        <v>589</v>
      </c>
      <c r="I50" s="4">
        <v>790</v>
      </c>
      <c r="J50" s="26">
        <f t="shared" si="15"/>
        <v>-201</v>
      </c>
      <c r="K50" s="26">
        <f t="shared" si="16"/>
        <v>-242</v>
      </c>
      <c r="L50" s="4">
        <f>SUM(C50+K50)-3</f>
        <v>190232</v>
      </c>
      <c r="M50" s="4"/>
      <c r="N50" s="3"/>
      <c r="O50" s="3"/>
      <c r="P50" s="3"/>
      <c r="Q50" s="3"/>
    </row>
    <row r="51" spans="1:17" ht="8.25" customHeight="1">
      <c r="A51" s="5">
        <v>453</v>
      </c>
      <c r="B51" s="1" t="s">
        <v>55</v>
      </c>
      <c r="C51" s="4">
        <v>168988</v>
      </c>
      <c r="D51" s="4">
        <v>148</v>
      </c>
      <c r="E51" s="4">
        <v>17</v>
      </c>
      <c r="F51" s="4">
        <v>123</v>
      </c>
      <c r="G51" s="26">
        <f t="shared" si="14"/>
        <v>25</v>
      </c>
      <c r="H51" s="4">
        <v>1260</v>
      </c>
      <c r="I51" s="4">
        <v>1269</v>
      </c>
      <c r="J51" s="26">
        <f t="shared" si="15"/>
        <v>-9</v>
      </c>
      <c r="K51" s="26">
        <f t="shared" si="16"/>
        <v>16</v>
      </c>
      <c r="L51" s="4">
        <f>SUM(C51+K51)-4</f>
        <v>169000</v>
      </c>
      <c r="M51" s="4"/>
      <c r="N51" s="3"/>
      <c r="O51" s="3"/>
      <c r="P51" s="3"/>
      <c r="Q51" s="3"/>
    </row>
    <row r="52" spans="1:17" ht="8.25" customHeight="1">
      <c r="A52" s="5">
        <v>454</v>
      </c>
      <c r="B52" s="1" t="s">
        <v>56</v>
      </c>
      <c r="C52" s="4">
        <v>323855</v>
      </c>
      <c r="D52" s="4">
        <v>264</v>
      </c>
      <c r="E52" s="4">
        <v>32</v>
      </c>
      <c r="F52" s="4">
        <v>275</v>
      </c>
      <c r="G52" s="26">
        <f t="shared" si="14"/>
        <v>-11</v>
      </c>
      <c r="H52" s="4">
        <v>1557</v>
      </c>
      <c r="I52" s="4">
        <v>1679</v>
      </c>
      <c r="J52" s="26">
        <f t="shared" si="15"/>
        <v>-122</v>
      </c>
      <c r="K52" s="26">
        <f t="shared" si="16"/>
        <v>-133</v>
      </c>
      <c r="L52" s="4">
        <f>SUM(C52+K52)-15</f>
        <v>323707</v>
      </c>
      <c r="M52" s="4"/>
      <c r="N52" s="3"/>
      <c r="O52" s="3"/>
      <c r="P52" s="3"/>
      <c r="Q52" s="3"/>
    </row>
    <row r="53" spans="1:17" ht="8.25" customHeight="1">
      <c r="A53" s="5">
        <v>455</v>
      </c>
      <c r="B53" s="1" t="s">
        <v>75</v>
      </c>
      <c r="C53" s="4">
        <v>98705</v>
      </c>
      <c r="D53" s="4">
        <v>66</v>
      </c>
      <c r="E53" s="4">
        <v>5</v>
      </c>
      <c r="F53" s="4">
        <v>85</v>
      </c>
      <c r="G53" s="26">
        <f t="shared" si="14"/>
        <v>-19</v>
      </c>
      <c r="H53" s="4">
        <v>356</v>
      </c>
      <c r="I53" s="4">
        <v>451</v>
      </c>
      <c r="J53" s="26">
        <f t="shared" si="15"/>
        <v>-95</v>
      </c>
      <c r="K53" s="26">
        <f t="shared" si="16"/>
        <v>-114</v>
      </c>
      <c r="L53" s="4">
        <f>SUM(C53+K53)-2</f>
        <v>98589</v>
      </c>
      <c r="M53" s="4"/>
      <c r="N53" s="3"/>
      <c r="O53" s="3"/>
      <c r="P53" s="3"/>
      <c r="Q53" s="3"/>
    </row>
    <row r="54" spans="1:17" ht="8.25" customHeight="1">
      <c r="A54" s="5">
        <v>456</v>
      </c>
      <c r="B54" s="1" t="s">
        <v>57</v>
      </c>
      <c r="C54" s="4">
        <v>136048</v>
      </c>
      <c r="D54" s="4">
        <v>115</v>
      </c>
      <c r="E54" s="4">
        <v>13</v>
      </c>
      <c r="F54" s="4">
        <v>122</v>
      </c>
      <c r="G54" s="26">
        <f t="shared" si="14"/>
        <v>-7</v>
      </c>
      <c r="H54" s="4">
        <v>414</v>
      </c>
      <c r="I54" s="4">
        <v>536</v>
      </c>
      <c r="J54" s="26">
        <f t="shared" si="15"/>
        <v>-122</v>
      </c>
      <c r="K54" s="26">
        <f t="shared" si="16"/>
        <v>-129</v>
      </c>
      <c r="L54" s="4">
        <f>SUM(C54+K54)-4</f>
        <v>135915</v>
      </c>
      <c r="M54" s="4"/>
      <c r="N54" s="3"/>
      <c r="O54" s="3"/>
      <c r="P54" s="3"/>
      <c r="Q54" s="3"/>
    </row>
    <row r="55" spans="1:17" ht="8.25" customHeight="1">
      <c r="A55" s="5">
        <v>457</v>
      </c>
      <c r="B55" s="1" t="s">
        <v>58</v>
      </c>
      <c r="C55" s="4">
        <v>168763</v>
      </c>
      <c r="D55" s="4">
        <v>137</v>
      </c>
      <c r="E55" s="4">
        <v>11</v>
      </c>
      <c r="F55" s="4">
        <v>160</v>
      </c>
      <c r="G55" s="26">
        <f t="shared" si="14"/>
        <v>-23</v>
      </c>
      <c r="H55" s="4">
        <v>638</v>
      </c>
      <c r="I55" s="4">
        <v>639</v>
      </c>
      <c r="J55" s="26">
        <f t="shared" si="15"/>
        <v>-1</v>
      </c>
      <c r="K55" s="26">
        <f t="shared" si="16"/>
        <v>-24</v>
      </c>
      <c r="L55" s="4">
        <f>SUM(C55+K55)-6</f>
        <v>168733</v>
      </c>
      <c r="M55" s="4"/>
      <c r="N55" s="3"/>
      <c r="O55" s="3"/>
      <c r="P55" s="3"/>
      <c r="Q55" s="3"/>
    </row>
    <row r="56" spans="1:17" ht="8.25" customHeight="1">
      <c r="A56" s="5">
        <v>458</v>
      </c>
      <c r="B56" s="1" t="s">
        <v>59</v>
      </c>
      <c r="C56" s="4">
        <v>129994</v>
      </c>
      <c r="D56" s="4">
        <v>103</v>
      </c>
      <c r="E56" s="4">
        <v>12</v>
      </c>
      <c r="F56" s="4">
        <v>130</v>
      </c>
      <c r="G56" s="26">
        <f t="shared" si="14"/>
        <v>-27</v>
      </c>
      <c r="H56" s="4">
        <v>851</v>
      </c>
      <c r="I56" s="4">
        <v>840</v>
      </c>
      <c r="J56" s="26">
        <f t="shared" si="15"/>
        <v>11</v>
      </c>
      <c r="K56" s="26">
        <f t="shared" si="16"/>
        <v>-16</v>
      </c>
      <c r="L56" s="4">
        <f>SUM(C56+K56)+4</f>
        <v>129982</v>
      </c>
      <c r="M56" s="4"/>
      <c r="N56" s="3"/>
      <c r="O56" s="3"/>
      <c r="P56" s="3"/>
      <c r="Q56" s="3"/>
    </row>
    <row r="57" spans="1:17" ht="8.25" customHeight="1">
      <c r="A57" s="5">
        <v>459</v>
      </c>
      <c r="B57" s="1" t="s">
        <v>60</v>
      </c>
      <c r="C57" s="4">
        <v>356262</v>
      </c>
      <c r="D57" s="4">
        <v>298</v>
      </c>
      <c r="E57" s="4">
        <v>34</v>
      </c>
      <c r="F57" s="4">
        <v>292</v>
      </c>
      <c r="G57" s="26">
        <f t="shared" si="14"/>
        <v>6</v>
      </c>
      <c r="H57" s="4">
        <v>1620</v>
      </c>
      <c r="I57" s="4">
        <v>1690</v>
      </c>
      <c r="J57" s="26">
        <f t="shared" si="15"/>
        <v>-70</v>
      </c>
      <c r="K57" s="26">
        <f t="shared" si="16"/>
        <v>-64</v>
      </c>
      <c r="L57" s="4">
        <f>SUM(C57+K57)-7</f>
        <v>356191</v>
      </c>
      <c r="M57" s="4"/>
      <c r="N57" s="3"/>
      <c r="O57" s="3"/>
      <c r="P57" s="3"/>
      <c r="Q57" s="3"/>
    </row>
    <row r="58" spans="1:17" ht="8.25" customHeight="1">
      <c r="A58" s="5">
        <v>460</v>
      </c>
      <c r="B58" s="1" t="s">
        <v>85</v>
      </c>
      <c r="C58" s="4">
        <v>140585</v>
      </c>
      <c r="D58" s="4">
        <v>130</v>
      </c>
      <c r="E58" s="4">
        <v>19</v>
      </c>
      <c r="F58" s="4">
        <v>83</v>
      </c>
      <c r="G58" s="26">
        <f t="shared" si="14"/>
        <v>47</v>
      </c>
      <c r="H58" s="4">
        <v>764</v>
      </c>
      <c r="I58" s="4">
        <v>710</v>
      </c>
      <c r="J58" s="26">
        <f t="shared" si="15"/>
        <v>54</v>
      </c>
      <c r="K58" s="26">
        <f t="shared" si="16"/>
        <v>101</v>
      </c>
      <c r="L58" s="4">
        <f t="shared" si="13"/>
        <v>140686</v>
      </c>
      <c r="M58" s="4"/>
      <c r="N58" s="3"/>
      <c r="O58" s="3"/>
      <c r="P58" s="3"/>
      <c r="Q58" s="3"/>
    </row>
    <row r="59" spans="1:17" ht="8.25" customHeight="1">
      <c r="A59" s="5">
        <v>461</v>
      </c>
      <c r="B59" s="1" t="s">
        <v>86</v>
      </c>
      <c r="C59" s="4">
        <v>89100</v>
      </c>
      <c r="D59" s="4">
        <v>65</v>
      </c>
      <c r="E59" s="4">
        <v>3</v>
      </c>
      <c r="F59" s="4">
        <v>92</v>
      </c>
      <c r="G59" s="26">
        <f t="shared" si="14"/>
        <v>-27</v>
      </c>
      <c r="H59" s="4">
        <v>306</v>
      </c>
      <c r="I59" s="4">
        <v>345</v>
      </c>
      <c r="J59" s="26">
        <f t="shared" si="15"/>
        <v>-39</v>
      </c>
      <c r="K59" s="26">
        <f t="shared" si="16"/>
        <v>-66</v>
      </c>
      <c r="L59" s="4">
        <f t="shared" si="13"/>
        <v>89034</v>
      </c>
      <c r="M59" s="4"/>
      <c r="N59" s="3"/>
      <c r="O59" s="3"/>
      <c r="P59" s="3"/>
      <c r="Q59" s="3"/>
    </row>
    <row r="60" spans="1:17" ht="8.25" customHeight="1">
      <c r="A60" s="5">
        <v>462</v>
      </c>
      <c r="B60" s="1" t="s">
        <v>96</v>
      </c>
      <c r="C60" s="4">
        <v>57003</v>
      </c>
      <c r="D60" s="4">
        <v>41</v>
      </c>
      <c r="E60" s="4">
        <v>1</v>
      </c>
      <c r="F60" s="4">
        <v>57</v>
      </c>
      <c r="G60" s="26">
        <f t="shared" si="14"/>
        <v>-16</v>
      </c>
      <c r="H60" s="4">
        <v>211</v>
      </c>
      <c r="I60" s="4">
        <v>293</v>
      </c>
      <c r="J60" s="26">
        <f t="shared" si="15"/>
        <v>-82</v>
      </c>
      <c r="K60" s="26">
        <f t="shared" si="16"/>
        <v>-98</v>
      </c>
      <c r="L60" s="4">
        <f>SUM(C60+K60)-2</f>
        <v>56903</v>
      </c>
      <c r="M60" s="4"/>
      <c r="N60" s="3"/>
      <c r="O60" s="3"/>
      <c r="P60" s="3"/>
      <c r="Q60" s="3"/>
    </row>
    <row r="61" spans="1:17" s="9" customFormat="1" ht="11.1" customHeight="1">
      <c r="A61" s="17">
        <v>4</v>
      </c>
      <c r="B61" s="18" t="s">
        <v>61</v>
      </c>
      <c r="C61" s="19">
        <f>SUM(C44:C60)</f>
        <v>2517987</v>
      </c>
      <c r="D61" s="19">
        <f aca="true" t="shared" si="17" ref="D61:K61">SUM(D44:D60)</f>
        <v>2060</v>
      </c>
      <c r="E61" s="19">
        <f t="shared" si="17"/>
        <v>230</v>
      </c>
      <c r="F61" s="19">
        <f t="shared" si="17"/>
        <v>2199</v>
      </c>
      <c r="G61" s="27">
        <f t="shared" si="17"/>
        <v>-139</v>
      </c>
      <c r="H61" s="19">
        <f t="shared" si="17"/>
        <v>14005</v>
      </c>
      <c r="I61" s="19">
        <f t="shared" si="17"/>
        <v>13481</v>
      </c>
      <c r="J61" s="31">
        <f t="shared" si="17"/>
        <v>524</v>
      </c>
      <c r="K61" s="31">
        <f t="shared" si="17"/>
        <v>385</v>
      </c>
      <c r="L61" s="19">
        <f>SUM(L44:L60)</f>
        <v>2518263</v>
      </c>
      <c r="M61" s="10"/>
      <c r="N61" s="3"/>
      <c r="O61" s="11"/>
      <c r="P61" s="11"/>
      <c r="Q61" s="11"/>
    </row>
    <row r="62" spans="1:17" ht="3" customHeight="1">
      <c r="A62" s="5"/>
      <c r="C62" s="30"/>
      <c r="D62" s="4"/>
      <c r="E62" s="4"/>
      <c r="F62" s="4"/>
      <c r="G62" s="7"/>
      <c r="H62" s="4"/>
      <c r="I62" s="4"/>
      <c r="J62" s="29"/>
      <c r="K62" s="29"/>
      <c r="L62" s="4"/>
      <c r="N62" s="3"/>
      <c r="O62" s="3"/>
      <c r="Q62" s="3"/>
    </row>
    <row r="63" spans="1:17" s="18" customFormat="1" ht="9.6" customHeight="1">
      <c r="A63" s="17"/>
      <c r="B63" s="18" t="s">
        <v>62</v>
      </c>
      <c r="C63" s="19">
        <f>SUM(C61+C43+C31+C22)</f>
        <v>7962853</v>
      </c>
      <c r="D63" s="19">
        <f>D22+D31+D43+D61</f>
        <v>6106</v>
      </c>
      <c r="E63" s="19">
        <f>E22+E31+E43+E61</f>
        <v>627</v>
      </c>
      <c r="F63" s="19">
        <f>F22+F31+F43+F61</f>
        <v>7445</v>
      </c>
      <c r="G63" s="32">
        <f>SUM(G22+G31+G43+G61)</f>
        <v>-1339</v>
      </c>
      <c r="H63" s="19">
        <f>H22+H31+H43+H61</f>
        <v>41573</v>
      </c>
      <c r="I63" s="19">
        <f>I22+I31+I43+I61</f>
        <v>39345</v>
      </c>
      <c r="J63" s="28">
        <f>SUM(J22+J31+J43+J61)</f>
        <v>2228</v>
      </c>
      <c r="K63" s="31">
        <f>SUM(K22+K31+K43+K61)</f>
        <v>889</v>
      </c>
      <c r="L63" s="19">
        <f>SUM(L61+L43+L31+L22)</f>
        <v>7963531</v>
      </c>
      <c r="M63" s="19"/>
      <c r="N63" s="21"/>
      <c r="O63" s="20"/>
      <c r="P63" s="20"/>
      <c r="Q63" s="20"/>
    </row>
    <row r="64" spans="1:17" s="15" customFormat="1" ht="3" customHeight="1">
      <c r="A64" s="14"/>
      <c r="C64" s="33"/>
      <c r="D64" s="33"/>
      <c r="E64" s="33"/>
      <c r="F64" s="33"/>
      <c r="G64" s="33"/>
      <c r="H64" s="33"/>
      <c r="I64" s="33"/>
      <c r="J64" s="28"/>
      <c r="K64" s="28"/>
      <c r="L64" s="33"/>
      <c r="M64" s="4"/>
      <c r="N64" s="3"/>
      <c r="O64" s="3"/>
      <c r="P64" s="16"/>
      <c r="Q64" s="16"/>
    </row>
    <row r="65" spans="1:17" s="9" customFormat="1" ht="9.6" customHeight="1">
      <c r="A65" s="8"/>
      <c r="B65" s="9" t="s">
        <v>63</v>
      </c>
      <c r="C65" s="19">
        <v>3932330</v>
      </c>
      <c r="D65" s="19">
        <v>3090</v>
      </c>
      <c r="E65" s="19">
        <v>298</v>
      </c>
      <c r="F65" s="19">
        <v>3731</v>
      </c>
      <c r="G65" s="31">
        <f>SUM(D65-F65)</f>
        <v>-641</v>
      </c>
      <c r="H65" s="19">
        <v>22287</v>
      </c>
      <c r="I65" s="19">
        <v>21032</v>
      </c>
      <c r="J65" s="28">
        <f>SUM(H65-I65)</f>
        <v>1255</v>
      </c>
      <c r="K65" s="31">
        <f>SUM(G65+J65)</f>
        <v>614</v>
      </c>
      <c r="L65" s="19">
        <f>SUM(C65+K65)-139</f>
        <v>3932805</v>
      </c>
      <c r="M65" s="10"/>
      <c r="N65" s="3"/>
      <c r="O65" s="11"/>
      <c r="P65" s="11"/>
      <c r="Q65" s="11"/>
    </row>
    <row r="66" spans="1:17" s="9" customFormat="1" ht="9.6" customHeight="1">
      <c r="A66" s="8"/>
      <c r="B66" s="9" t="s">
        <v>64</v>
      </c>
      <c r="C66" s="19">
        <v>4030523</v>
      </c>
      <c r="D66" s="19">
        <v>3016</v>
      </c>
      <c r="E66" s="19">
        <v>329</v>
      </c>
      <c r="F66" s="19">
        <v>3714</v>
      </c>
      <c r="G66" s="31">
        <f>SUM(D66-F66)</f>
        <v>-698</v>
      </c>
      <c r="H66" s="19">
        <v>19286</v>
      </c>
      <c r="I66" s="19">
        <v>18313</v>
      </c>
      <c r="J66" s="31">
        <f>SUM(H66-I66)</f>
        <v>973</v>
      </c>
      <c r="K66" s="31">
        <f>SUM(G66+J66)</f>
        <v>275</v>
      </c>
      <c r="L66" s="19">
        <f>SUM(C66+K66)-72</f>
        <v>4030726</v>
      </c>
      <c r="M66" s="10"/>
      <c r="N66" s="3"/>
      <c r="O66" s="11"/>
      <c r="P66" s="11"/>
      <c r="Q66" s="11"/>
    </row>
    <row r="67" spans="1:17" s="18" customFormat="1" ht="11.45" customHeight="1">
      <c r="A67" s="17"/>
      <c r="C67" s="37" t="s">
        <v>70</v>
      </c>
      <c r="D67" s="37"/>
      <c r="E67" s="37"/>
      <c r="F67" s="37"/>
      <c r="G67" s="37"/>
      <c r="H67" s="37"/>
      <c r="I67" s="37"/>
      <c r="J67" s="37"/>
      <c r="K67" s="37"/>
      <c r="L67" s="37"/>
      <c r="O67" s="20"/>
      <c r="Q67" s="20"/>
    </row>
    <row r="68" spans="1:17" ht="8.25" customHeight="1">
      <c r="A68" s="12" t="s">
        <v>10</v>
      </c>
      <c r="B68" s="1" t="s">
        <v>76</v>
      </c>
      <c r="C68" s="4">
        <v>51305</v>
      </c>
      <c r="D68" s="4">
        <v>42</v>
      </c>
      <c r="E68" s="4">
        <v>7</v>
      </c>
      <c r="F68" s="4">
        <v>70</v>
      </c>
      <c r="G68" s="26">
        <f>D68-F68</f>
        <v>-28</v>
      </c>
      <c r="H68" s="4">
        <v>209</v>
      </c>
      <c r="I68" s="4">
        <v>259</v>
      </c>
      <c r="J68" s="26">
        <f>H68-I68</f>
        <v>-50</v>
      </c>
      <c r="K68" s="26">
        <f>G68+J68</f>
        <v>-78</v>
      </c>
      <c r="L68" s="4">
        <f>SUM(C68+K68)-1</f>
        <v>51226</v>
      </c>
      <c r="M68" s="4"/>
      <c r="N68" s="3"/>
      <c r="O68" s="3"/>
      <c r="P68" s="3"/>
      <c r="Q68" s="3"/>
    </row>
    <row r="69" spans="1:17" ht="8.25" customHeight="1">
      <c r="A69" s="12" t="s">
        <v>11</v>
      </c>
      <c r="B69" s="1" t="s">
        <v>97</v>
      </c>
      <c r="C69" s="4">
        <v>49821</v>
      </c>
      <c r="D69" s="4">
        <v>37</v>
      </c>
      <c r="E69" s="4">
        <v>7</v>
      </c>
      <c r="F69" s="4">
        <v>61</v>
      </c>
      <c r="G69" s="26">
        <f aca="true" t="shared" si="18" ref="G69:G82">D69-F69</f>
        <v>-24</v>
      </c>
      <c r="H69" s="4">
        <v>259</v>
      </c>
      <c r="I69" s="4">
        <v>210</v>
      </c>
      <c r="J69" s="26">
        <f aca="true" t="shared" si="19" ref="J69:J82">H69-I69</f>
        <v>49</v>
      </c>
      <c r="K69" s="26">
        <f aca="true" t="shared" si="20" ref="K69:K82">G69+J69</f>
        <v>25</v>
      </c>
      <c r="L69" s="4">
        <f>SUM(C69+K69)-1</f>
        <v>49845</v>
      </c>
      <c r="M69" s="4"/>
      <c r="N69" s="3"/>
      <c r="O69" s="3"/>
      <c r="P69" s="3"/>
      <c r="Q69" s="3"/>
    </row>
    <row r="70" spans="1:17" ht="8.25" customHeight="1">
      <c r="A70" s="12" t="s">
        <v>12</v>
      </c>
      <c r="B70" s="1" t="s">
        <v>77</v>
      </c>
      <c r="C70" s="4">
        <v>52458</v>
      </c>
      <c r="D70" s="4">
        <v>26</v>
      </c>
      <c r="E70" s="4">
        <v>1</v>
      </c>
      <c r="F70" s="4">
        <v>44</v>
      </c>
      <c r="G70" s="26">
        <f t="shared" si="18"/>
        <v>-18</v>
      </c>
      <c r="H70" s="4">
        <v>308</v>
      </c>
      <c r="I70" s="4">
        <v>309</v>
      </c>
      <c r="J70" s="26">
        <f t="shared" si="19"/>
        <v>-1</v>
      </c>
      <c r="K70" s="26">
        <f t="shared" si="20"/>
        <v>-19</v>
      </c>
      <c r="L70" s="4">
        <f>SUM(C70+K70)-2</f>
        <v>52437</v>
      </c>
      <c r="M70" s="4"/>
      <c r="N70" s="3"/>
      <c r="O70" s="3"/>
      <c r="P70" s="3"/>
      <c r="Q70" s="3"/>
    </row>
    <row r="71" spans="1:17" ht="8.25" customHeight="1">
      <c r="A71" s="12" t="s">
        <v>78</v>
      </c>
      <c r="B71" s="1" t="s">
        <v>65</v>
      </c>
      <c r="C71" s="4">
        <v>118807</v>
      </c>
      <c r="D71" s="4">
        <v>95</v>
      </c>
      <c r="E71" s="4">
        <v>19</v>
      </c>
      <c r="F71" s="4">
        <v>87</v>
      </c>
      <c r="G71" s="26">
        <f t="shared" si="18"/>
        <v>8</v>
      </c>
      <c r="H71" s="4">
        <v>1913</v>
      </c>
      <c r="I71" s="4">
        <v>1182</v>
      </c>
      <c r="J71" s="26">
        <f t="shared" si="19"/>
        <v>731</v>
      </c>
      <c r="K71" s="26">
        <f t="shared" si="20"/>
        <v>739</v>
      </c>
      <c r="L71" s="4">
        <f>SUM(C71+K71)-16</f>
        <v>119530</v>
      </c>
      <c r="M71" s="4"/>
      <c r="N71" s="3"/>
      <c r="O71" s="3"/>
      <c r="P71" s="3"/>
      <c r="Q71" s="3"/>
    </row>
    <row r="72" spans="1:17" ht="8.25" customHeight="1">
      <c r="A72" s="12" t="s">
        <v>13</v>
      </c>
      <c r="B72" s="1" t="s">
        <v>71</v>
      </c>
      <c r="C72" s="4">
        <v>60850</v>
      </c>
      <c r="D72" s="4">
        <v>40</v>
      </c>
      <c r="E72" s="4">
        <v>5</v>
      </c>
      <c r="F72" s="4">
        <v>62</v>
      </c>
      <c r="G72" s="26">
        <f t="shared" si="18"/>
        <v>-22</v>
      </c>
      <c r="H72" s="4">
        <v>324</v>
      </c>
      <c r="I72" s="4">
        <v>309</v>
      </c>
      <c r="J72" s="26">
        <f t="shared" si="19"/>
        <v>15</v>
      </c>
      <c r="K72" s="26">
        <f t="shared" si="20"/>
        <v>-7</v>
      </c>
      <c r="L72" s="4">
        <f>SUM(C72+K72)-1</f>
        <v>60842</v>
      </c>
      <c r="M72" s="4"/>
      <c r="N72" s="3"/>
      <c r="O72" s="3"/>
      <c r="P72" s="3"/>
      <c r="Q72" s="3"/>
    </row>
    <row r="73" spans="1:17" ht="8.25" customHeight="1">
      <c r="A73" s="12" t="s">
        <v>14</v>
      </c>
      <c r="B73" s="1" t="s">
        <v>66</v>
      </c>
      <c r="C73" s="4">
        <v>53738</v>
      </c>
      <c r="D73" s="4">
        <v>36</v>
      </c>
      <c r="E73" s="4">
        <v>5</v>
      </c>
      <c r="F73" s="4">
        <v>59</v>
      </c>
      <c r="G73" s="26">
        <f t="shared" si="18"/>
        <v>-23</v>
      </c>
      <c r="H73" s="4">
        <v>321</v>
      </c>
      <c r="I73" s="4">
        <v>356</v>
      </c>
      <c r="J73" s="26">
        <f t="shared" si="19"/>
        <v>-35</v>
      </c>
      <c r="K73" s="26">
        <f t="shared" si="20"/>
        <v>-58</v>
      </c>
      <c r="L73" s="4">
        <f>SUM(C73+K73)+2</f>
        <v>53682</v>
      </c>
      <c r="M73" s="4"/>
      <c r="N73" s="3"/>
      <c r="O73" s="3"/>
      <c r="P73" s="3"/>
      <c r="Q73" s="3"/>
    </row>
    <row r="74" spans="1:17" ht="8.25" customHeight="1">
      <c r="A74" s="12" t="s">
        <v>15</v>
      </c>
      <c r="B74" s="1" t="s">
        <v>87</v>
      </c>
      <c r="C74" s="4">
        <v>57059</v>
      </c>
      <c r="D74" s="4">
        <v>45</v>
      </c>
      <c r="E74" s="4">
        <v>11</v>
      </c>
      <c r="F74" s="4">
        <v>50</v>
      </c>
      <c r="G74" s="26">
        <f t="shared" si="18"/>
        <v>-5</v>
      </c>
      <c r="H74" s="4">
        <v>396</v>
      </c>
      <c r="I74" s="4">
        <v>273</v>
      </c>
      <c r="J74" s="26">
        <f t="shared" si="19"/>
        <v>123</v>
      </c>
      <c r="K74" s="26">
        <f t="shared" si="20"/>
        <v>118</v>
      </c>
      <c r="L74" s="4">
        <f aca="true" t="shared" si="21" ref="L74:L80">SUM(C74+K74)</f>
        <v>57177</v>
      </c>
      <c r="M74" s="4"/>
      <c r="N74" s="3"/>
      <c r="O74" s="3"/>
      <c r="P74" s="3"/>
      <c r="Q74" s="3"/>
    </row>
    <row r="75" spans="1:17" ht="8.25" customHeight="1">
      <c r="A75" s="12" t="s">
        <v>16</v>
      </c>
      <c r="B75" s="1" t="s">
        <v>72</v>
      </c>
      <c r="C75" s="4">
        <v>101428</v>
      </c>
      <c r="D75" s="4">
        <v>85</v>
      </c>
      <c r="E75" s="4">
        <v>7</v>
      </c>
      <c r="F75" s="4">
        <v>96</v>
      </c>
      <c r="G75" s="26">
        <f t="shared" si="18"/>
        <v>-11</v>
      </c>
      <c r="H75" s="4">
        <v>993</v>
      </c>
      <c r="I75" s="4">
        <v>710</v>
      </c>
      <c r="J75" s="26">
        <f t="shared" si="19"/>
        <v>283</v>
      </c>
      <c r="K75" s="26">
        <f t="shared" si="20"/>
        <v>272</v>
      </c>
      <c r="L75" s="4">
        <f>SUM(C75+K75)-5</f>
        <v>101695</v>
      </c>
      <c r="M75" s="4"/>
      <c r="N75" s="3"/>
      <c r="O75" s="3"/>
      <c r="P75" s="3"/>
      <c r="Q75" s="3"/>
    </row>
    <row r="76" spans="1:17" ht="8.25" customHeight="1">
      <c r="A76" s="12" t="s">
        <v>17</v>
      </c>
      <c r="B76" s="1" t="s">
        <v>88</v>
      </c>
      <c r="C76" s="4">
        <v>69775</v>
      </c>
      <c r="D76" s="4">
        <v>40</v>
      </c>
      <c r="E76" s="4">
        <v>2</v>
      </c>
      <c r="F76" s="4">
        <v>70</v>
      </c>
      <c r="G76" s="26">
        <f t="shared" si="18"/>
        <v>-30</v>
      </c>
      <c r="H76" s="4">
        <v>359</v>
      </c>
      <c r="I76" s="4">
        <v>418</v>
      </c>
      <c r="J76" s="26">
        <f t="shared" si="19"/>
        <v>-59</v>
      </c>
      <c r="K76" s="26">
        <f t="shared" si="20"/>
        <v>-89</v>
      </c>
      <c r="L76" s="4">
        <f t="shared" si="21"/>
        <v>69686</v>
      </c>
      <c r="M76" s="4"/>
      <c r="N76" s="3"/>
      <c r="O76" s="3"/>
      <c r="P76" s="3"/>
      <c r="Q76" s="3"/>
    </row>
    <row r="77" spans="1:17" ht="8.25" customHeight="1">
      <c r="A77" s="12" t="s">
        <v>18</v>
      </c>
      <c r="B77" s="1" t="s">
        <v>89</v>
      </c>
      <c r="C77" s="4">
        <v>48503</v>
      </c>
      <c r="D77" s="4">
        <v>29</v>
      </c>
      <c r="E77" s="4">
        <v>3</v>
      </c>
      <c r="F77" s="4">
        <v>76</v>
      </c>
      <c r="G77" s="26">
        <f t="shared" si="18"/>
        <v>-47</v>
      </c>
      <c r="H77" s="4">
        <v>249</v>
      </c>
      <c r="I77" s="4">
        <v>207</v>
      </c>
      <c r="J77" s="26">
        <f t="shared" si="19"/>
        <v>42</v>
      </c>
      <c r="K77" s="26">
        <f t="shared" si="20"/>
        <v>-5</v>
      </c>
      <c r="L77" s="4">
        <f t="shared" si="21"/>
        <v>48498</v>
      </c>
      <c r="M77" s="4"/>
      <c r="N77" s="3"/>
      <c r="O77" s="3"/>
      <c r="P77" s="3"/>
      <c r="Q77" s="3"/>
    </row>
    <row r="78" spans="1:17" ht="8.25" customHeight="1">
      <c r="A78" s="12" t="s">
        <v>19</v>
      </c>
      <c r="B78" s="1" t="s">
        <v>67</v>
      </c>
      <c r="C78" s="4">
        <v>74811</v>
      </c>
      <c r="D78" s="4">
        <v>60</v>
      </c>
      <c r="E78" s="4">
        <v>5</v>
      </c>
      <c r="F78" s="4">
        <v>48</v>
      </c>
      <c r="G78" s="26">
        <f t="shared" si="18"/>
        <v>12</v>
      </c>
      <c r="H78" s="4">
        <v>984</v>
      </c>
      <c r="I78" s="4">
        <v>655</v>
      </c>
      <c r="J78" s="26">
        <f t="shared" si="19"/>
        <v>329</v>
      </c>
      <c r="K78" s="26">
        <f t="shared" si="20"/>
        <v>341</v>
      </c>
      <c r="L78" s="4">
        <f>SUM(C78+K78)-2</f>
        <v>75150</v>
      </c>
      <c r="M78" s="4"/>
      <c r="N78" s="3"/>
      <c r="O78" s="3"/>
      <c r="P78" s="3"/>
      <c r="Q78" s="3"/>
    </row>
    <row r="79" spans="1:17" ht="8.25" customHeight="1">
      <c r="A79" s="12" t="s">
        <v>20</v>
      </c>
      <c r="B79" s="1" t="s">
        <v>68</v>
      </c>
      <c r="C79" s="4">
        <v>47453</v>
      </c>
      <c r="D79" s="4">
        <v>29</v>
      </c>
      <c r="E79" s="4">
        <v>2</v>
      </c>
      <c r="F79" s="4">
        <v>49</v>
      </c>
      <c r="G79" s="26">
        <f t="shared" si="18"/>
        <v>-20</v>
      </c>
      <c r="H79" s="4">
        <v>305</v>
      </c>
      <c r="I79" s="4">
        <v>400</v>
      </c>
      <c r="J79" s="26">
        <f t="shared" si="19"/>
        <v>-95</v>
      </c>
      <c r="K79" s="26">
        <f t="shared" si="20"/>
        <v>-115</v>
      </c>
      <c r="L79" s="4">
        <f>SUM(C79+K79)+1</f>
        <v>47339</v>
      </c>
      <c r="M79" s="4"/>
      <c r="N79" s="3"/>
      <c r="O79" s="3"/>
      <c r="P79" s="3"/>
      <c r="Q79" s="3"/>
    </row>
    <row r="80" spans="1:17" ht="8.25" customHeight="1">
      <c r="A80" s="12" t="s">
        <v>21</v>
      </c>
      <c r="B80" s="1" t="s">
        <v>90</v>
      </c>
      <c r="C80" s="4">
        <v>54124</v>
      </c>
      <c r="D80" s="4">
        <v>43</v>
      </c>
      <c r="E80" s="4">
        <v>7</v>
      </c>
      <c r="F80" s="4">
        <v>58</v>
      </c>
      <c r="G80" s="26">
        <f t="shared" si="18"/>
        <v>-15</v>
      </c>
      <c r="H80" s="4">
        <v>259</v>
      </c>
      <c r="I80" s="4">
        <v>287</v>
      </c>
      <c r="J80" s="26">
        <f t="shared" si="19"/>
        <v>-28</v>
      </c>
      <c r="K80" s="26">
        <f t="shared" si="20"/>
        <v>-43</v>
      </c>
      <c r="L80" s="4">
        <f t="shared" si="21"/>
        <v>54081</v>
      </c>
      <c r="M80" s="4"/>
      <c r="N80" s="3"/>
      <c r="O80" s="3"/>
      <c r="P80" s="3"/>
      <c r="Q80" s="3"/>
    </row>
    <row r="81" spans="1:17" ht="8.25" customHeight="1">
      <c r="A81" s="12" t="s">
        <v>22</v>
      </c>
      <c r="B81" s="1" t="s">
        <v>69</v>
      </c>
      <c r="C81" s="4">
        <v>53379</v>
      </c>
      <c r="D81" s="4">
        <v>46</v>
      </c>
      <c r="E81" s="4">
        <v>8</v>
      </c>
      <c r="F81" s="4">
        <v>43</v>
      </c>
      <c r="G81" s="26">
        <f t="shared" si="18"/>
        <v>3</v>
      </c>
      <c r="H81" s="4">
        <v>202</v>
      </c>
      <c r="I81" s="4">
        <v>303</v>
      </c>
      <c r="J81" s="26">
        <f t="shared" si="19"/>
        <v>-101</v>
      </c>
      <c r="K81" s="26">
        <f t="shared" si="20"/>
        <v>-98</v>
      </c>
      <c r="L81" s="4">
        <f>SUM(C81+K81)-2</f>
        <v>53279</v>
      </c>
      <c r="M81" s="4"/>
      <c r="N81" s="3"/>
      <c r="O81" s="3"/>
      <c r="P81" s="3"/>
      <c r="Q81" s="3"/>
    </row>
    <row r="82" spans="1:17" ht="8.25" customHeight="1">
      <c r="A82" s="12" t="s">
        <v>23</v>
      </c>
      <c r="B82" s="1" t="s">
        <v>98</v>
      </c>
      <c r="C82" s="4">
        <v>46393</v>
      </c>
      <c r="D82" s="4">
        <v>47</v>
      </c>
      <c r="E82" s="4">
        <v>4</v>
      </c>
      <c r="F82" s="4">
        <v>40</v>
      </c>
      <c r="G82" s="26">
        <f t="shared" si="18"/>
        <v>7</v>
      </c>
      <c r="H82" s="4">
        <v>234</v>
      </c>
      <c r="I82" s="4">
        <v>189</v>
      </c>
      <c r="J82" s="26">
        <f t="shared" si="19"/>
        <v>45</v>
      </c>
      <c r="K82" s="26">
        <f t="shared" si="20"/>
        <v>52</v>
      </c>
      <c r="L82" s="4">
        <f>SUM(C82+K82)+1</f>
        <v>46446</v>
      </c>
      <c r="M82" s="4"/>
      <c r="N82" s="3"/>
      <c r="O82" s="3"/>
      <c r="P82" s="3"/>
      <c r="Q82" s="3"/>
    </row>
    <row r="83" spans="3:13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2" ht="16.5" customHeight="1">
      <c r="A84" s="38" t="s">
        <v>99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ht="12.75">
      <c r="G85" s="4"/>
    </row>
    <row r="86" spans="1:12" s="15" customFormat="1" ht="12.75">
      <c r="A86" s="1"/>
      <c r="C86" s="1"/>
      <c r="D86" s="1"/>
      <c r="E86" s="1"/>
      <c r="F86" s="1"/>
      <c r="G86" s="4"/>
      <c r="H86" s="1"/>
      <c r="I86" s="1"/>
      <c r="J86" s="1"/>
      <c r="K86" s="1"/>
      <c r="L86" s="1"/>
    </row>
    <row r="87" spans="1:12" s="15" customFormat="1" ht="12.75">
      <c r="A87" s="1"/>
      <c r="C87" s="16"/>
      <c r="D87" s="16"/>
      <c r="E87" s="16"/>
      <c r="F87" s="16"/>
      <c r="G87" s="16"/>
      <c r="H87" s="3"/>
      <c r="I87" s="3"/>
      <c r="J87" s="16"/>
      <c r="K87" s="16"/>
      <c r="L87" s="16"/>
    </row>
    <row r="88" spans="3:12" ht="12.75">
      <c r="C88" s="16"/>
      <c r="D88" s="16"/>
      <c r="E88" s="16"/>
      <c r="F88" s="16"/>
      <c r="G88" s="16"/>
      <c r="H88" s="3"/>
      <c r="I88" s="3"/>
      <c r="J88" s="16"/>
      <c r="K88" s="16"/>
      <c r="L88" s="16"/>
    </row>
    <row r="89" spans="3:12" ht="12.7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</sheetData>
  <mergeCells count="16">
    <mergeCell ref="C67:L67"/>
    <mergeCell ref="A84:L84"/>
    <mergeCell ref="L5:L9"/>
    <mergeCell ref="D6:D9"/>
    <mergeCell ref="E6:E9"/>
    <mergeCell ref="F6:F9"/>
    <mergeCell ref="G6:G9"/>
    <mergeCell ref="H6:H9"/>
    <mergeCell ref="I6:I9"/>
    <mergeCell ref="J6:J9"/>
    <mergeCell ref="A5:A10"/>
    <mergeCell ref="B5:B10"/>
    <mergeCell ref="C5:C9"/>
    <mergeCell ref="D5:G5"/>
    <mergeCell ref="H5:J5"/>
    <mergeCell ref="K5:K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Biering, Jaqueline (LSN)</dc:creator>
  <cp:keywords/>
  <dc:description/>
  <cp:lastModifiedBy>Herrmann, Renate (LSN)</cp:lastModifiedBy>
  <cp:lastPrinted>2018-06-15T11:39:56Z</cp:lastPrinted>
  <dcterms:created xsi:type="dcterms:W3CDTF">2016-11-21T08:36:13Z</dcterms:created>
  <dcterms:modified xsi:type="dcterms:W3CDTF">2018-06-18T09:22:50Z</dcterms:modified>
  <cp:category/>
  <cp:version/>
  <cp:contentType/>
  <cp:contentStatus/>
</cp:coreProperties>
</file>