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08_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<sst xmlns="http://schemas.openxmlformats.org/spreadsheetml/2006/main" count="182" uniqueCount="94">
  <si>
    <t>Logo Niedersachsenross, Landesamt für Statistik Niedersachsen</t>
  </si>
  <si>
    <t>Zeilenende</t>
  </si>
  <si>
    <t>© Vervielfältigung und Verbreitung, auch auszugsweise, mit Quellenangabe gestattet.</t>
  </si>
  <si>
    <t>Schl. Nr. oder Gliede-
rung</t>
  </si>
  <si>
    <t>Kreisfreie Stadt 
Landkreis 
Statistische Region 
Land</t>
  </si>
  <si>
    <t>Natürliche 
Bevölkerungs-
bewegung
aufgrund von
Lebend-
geborenen</t>
  </si>
  <si>
    <t>Natürliche
Bevölkerungs-
bewegung
aufgrund von
Gestorbenen</t>
  </si>
  <si>
    <t>Geburten-
über-
schuss (+) 
oder 
-defizit (-)</t>
  </si>
  <si>
    <t>Wanderungen
über
Kreisgrenzen
von
Zugezogenen</t>
  </si>
  <si>
    <t>Wanderungen
über
Kreisgrenzen
von
Fortgezogenen</t>
  </si>
  <si>
    <t>Wanderungs-
gewinn (+)
oder 
-verlust  (-)</t>
  </si>
  <si>
    <t>Bevölkerungs-
zu- (+)
oder 
-abnahme (-) 
insgesamt</t>
  </si>
  <si>
    <r>
      <t>Gifhorn</t>
    </r>
    <r>
      <rPr>
        <vertAlign val="superscript"/>
        <sz val="6"/>
        <rFont val="Arial"/>
        <family val="2"/>
      </rPr>
      <t>3)</t>
    </r>
  </si>
  <si>
    <r>
      <t>Wolfenbüttel</t>
    </r>
    <r>
      <rPr>
        <vertAlign val="superscript"/>
        <sz val="6"/>
        <rFont val="Arial"/>
        <family val="2"/>
      </rPr>
      <t>3)</t>
    </r>
  </si>
  <si>
    <r>
      <t>Göttingen</t>
    </r>
    <r>
      <rPr>
        <vertAlign val="superscript"/>
        <sz val="6"/>
        <rFont val="Arial"/>
        <family val="2"/>
      </rPr>
      <t>3)</t>
    </r>
  </si>
  <si>
    <r>
      <t>Braunschweig</t>
    </r>
    <r>
      <rPr>
        <b/>
        <vertAlign val="superscript"/>
        <sz val="6"/>
        <rFont val="Arial"/>
        <family val="2"/>
      </rPr>
      <t>3)</t>
    </r>
  </si>
  <si>
    <r>
      <t>Region Hannover</t>
    </r>
    <r>
      <rPr>
        <vertAlign val="superscript"/>
        <sz val="6"/>
        <rFont val="Arial"/>
        <family val="2"/>
      </rPr>
      <t>3)</t>
    </r>
  </si>
  <si>
    <t>241 001</t>
  </si>
  <si>
    <r>
      <t>dar.: Hannover, Lhst.</t>
    </r>
    <r>
      <rPr>
        <vertAlign val="superscript"/>
        <sz val="6"/>
        <rFont val="Arial"/>
        <family val="2"/>
      </rPr>
      <t>2)3)</t>
    </r>
  </si>
  <si>
    <r>
      <t>Hildesheim</t>
    </r>
    <r>
      <rPr>
        <vertAlign val="superscript"/>
        <sz val="6"/>
        <rFont val="Arial"/>
        <family val="2"/>
      </rPr>
      <t>3)</t>
    </r>
  </si>
  <si>
    <r>
      <t>Schaumburg</t>
    </r>
    <r>
      <rPr>
        <vertAlign val="superscript"/>
        <sz val="6"/>
        <rFont val="Arial"/>
        <family val="2"/>
      </rPr>
      <t>3)</t>
    </r>
  </si>
  <si>
    <r>
      <t>Hannover</t>
    </r>
    <r>
      <rPr>
        <b/>
        <vertAlign val="superscript"/>
        <sz val="6"/>
        <rFont val="Arial"/>
        <family val="2"/>
      </rPr>
      <t>3)</t>
    </r>
  </si>
  <si>
    <r>
      <t>Lüchow-Dannenberg</t>
    </r>
    <r>
      <rPr>
        <vertAlign val="superscript"/>
        <sz val="6"/>
        <rFont val="Arial"/>
        <family val="2"/>
      </rPr>
      <t>3)</t>
    </r>
  </si>
  <si>
    <r>
      <t>Lüneburg</t>
    </r>
    <r>
      <rPr>
        <vertAlign val="superscript"/>
        <sz val="6"/>
        <rFont val="Arial"/>
        <family val="2"/>
      </rPr>
      <t>3)</t>
    </r>
  </si>
  <si>
    <r>
      <t>Heidekreis</t>
    </r>
    <r>
      <rPr>
        <vertAlign val="superscript"/>
        <sz val="6"/>
        <rFont val="Arial"/>
        <family val="2"/>
      </rPr>
      <t>3)</t>
    </r>
  </si>
  <si>
    <r>
      <t>Stade</t>
    </r>
    <r>
      <rPr>
        <vertAlign val="superscript"/>
        <sz val="6"/>
        <rFont val="Arial"/>
        <family val="2"/>
      </rPr>
      <t>3)</t>
    </r>
  </si>
  <si>
    <r>
      <t>Verden</t>
    </r>
    <r>
      <rPr>
        <vertAlign val="superscript"/>
        <sz val="6"/>
        <rFont val="Arial"/>
        <family val="2"/>
      </rPr>
      <t>3)</t>
    </r>
  </si>
  <si>
    <r>
      <t>Lüneburg</t>
    </r>
    <r>
      <rPr>
        <b/>
        <vertAlign val="superscript"/>
        <sz val="6"/>
        <rFont val="Arial"/>
        <family val="2"/>
      </rPr>
      <t>3)</t>
    </r>
  </si>
  <si>
    <r>
      <t>Osnabrück, Stadt</t>
    </r>
    <r>
      <rPr>
        <vertAlign val="superscript"/>
        <sz val="6"/>
        <rFont val="Arial"/>
        <family val="2"/>
      </rPr>
      <t>3)</t>
    </r>
  </si>
  <si>
    <r>
      <t>Aurich</t>
    </r>
    <r>
      <rPr>
        <vertAlign val="superscript"/>
        <sz val="6"/>
        <rFont val="Arial"/>
        <family val="2"/>
      </rPr>
      <t>3)</t>
    </r>
  </si>
  <si>
    <r>
      <t>Cloppenburg</t>
    </r>
    <r>
      <rPr>
        <vertAlign val="superscript"/>
        <sz val="6"/>
        <rFont val="Arial"/>
        <family val="2"/>
      </rPr>
      <t>3)</t>
    </r>
  </si>
  <si>
    <r>
      <t>Emsland</t>
    </r>
    <r>
      <rPr>
        <vertAlign val="superscript"/>
        <sz val="6"/>
        <rFont val="Arial"/>
        <family val="2"/>
      </rPr>
      <t>3)</t>
    </r>
  </si>
  <si>
    <r>
      <t>Friesland</t>
    </r>
    <r>
      <rPr>
        <vertAlign val="superscript"/>
        <sz val="6"/>
        <rFont val="Arial"/>
        <family val="2"/>
      </rPr>
      <t>3)</t>
    </r>
  </si>
  <si>
    <r>
      <t>Grafschaft Bentheim</t>
    </r>
    <r>
      <rPr>
        <vertAlign val="superscript"/>
        <sz val="6"/>
        <rFont val="Arial"/>
        <family val="2"/>
      </rPr>
      <t>3)</t>
    </r>
  </si>
  <si>
    <r>
      <t>Leer</t>
    </r>
    <r>
      <rPr>
        <vertAlign val="superscript"/>
        <sz val="6"/>
        <rFont val="Arial"/>
        <family val="2"/>
      </rPr>
      <t>3)</t>
    </r>
  </si>
  <si>
    <r>
      <t>Oldenburg</t>
    </r>
    <r>
      <rPr>
        <vertAlign val="superscript"/>
        <sz val="6"/>
        <rFont val="Arial"/>
        <family val="2"/>
      </rPr>
      <t>3)</t>
    </r>
  </si>
  <si>
    <r>
      <t>Osnabrück</t>
    </r>
    <r>
      <rPr>
        <vertAlign val="superscript"/>
        <sz val="6"/>
        <rFont val="Arial"/>
        <family val="2"/>
      </rPr>
      <t>3)</t>
    </r>
  </si>
  <si>
    <r>
      <t>Vechta</t>
    </r>
    <r>
      <rPr>
        <vertAlign val="superscript"/>
        <sz val="6"/>
        <rFont val="Arial"/>
        <family val="2"/>
      </rPr>
      <t>3)</t>
    </r>
  </si>
  <si>
    <r>
      <t>Wesermarsch</t>
    </r>
    <r>
      <rPr>
        <vertAlign val="superscript"/>
        <sz val="6"/>
        <rFont val="Arial"/>
        <family val="2"/>
      </rPr>
      <t>3)</t>
    </r>
  </si>
  <si>
    <r>
      <t>Weser-Ems</t>
    </r>
    <r>
      <rPr>
        <b/>
        <vertAlign val="superscript"/>
        <sz val="6"/>
        <rFont val="Arial"/>
        <family val="2"/>
      </rPr>
      <t>3)</t>
    </r>
  </si>
  <si>
    <t>Niedersachsen</t>
  </si>
  <si>
    <r>
      <t>Niedersachsen</t>
    </r>
    <r>
      <rPr>
        <b/>
        <vertAlign val="superscript"/>
        <sz val="6"/>
        <rFont val="Arial"/>
        <family val="2"/>
      </rPr>
      <t>3)</t>
    </r>
  </si>
  <si>
    <t>davon:</t>
  </si>
  <si>
    <r>
      <t>männlich</t>
    </r>
    <r>
      <rPr>
        <vertAlign val="superscript"/>
        <sz val="6"/>
        <rFont val="Arial"/>
        <family val="2"/>
      </rPr>
      <t>3)</t>
    </r>
  </si>
  <si>
    <r>
      <t>weiblich</t>
    </r>
    <r>
      <rPr>
        <vertAlign val="superscript"/>
        <sz val="6"/>
        <rFont val="Arial"/>
        <family val="2"/>
      </rPr>
      <t>3)</t>
    </r>
  </si>
  <si>
    <r>
      <t xml:space="preserve">                                                                                       Ausgewählte kreisangehörige Städte</t>
    </r>
    <r>
      <rPr>
        <b/>
        <vertAlign val="superscript"/>
        <sz val="6"/>
        <rFont val="Arial"/>
        <family val="2"/>
      </rPr>
      <t>2)</t>
    </r>
  </si>
  <si>
    <r>
      <t>Wolfenbüttel, Stadt</t>
    </r>
    <r>
      <rPr>
        <vertAlign val="superscript"/>
        <sz val="6"/>
        <rFont val="Arial"/>
        <family val="2"/>
      </rPr>
      <t>3)</t>
    </r>
  </si>
  <si>
    <r>
      <t>Göttingen, Stadt</t>
    </r>
    <r>
      <rPr>
        <vertAlign val="superscript"/>
        <sz val="6"/>
        <rFont val="Arial"/>
        <family val="2"/>
      </rPr>
      <t>3)</t>
    </r>
  </si>
  <si>
    <r>
      <t>Garbsen, Stadt</t>
    </r>
    <r>
      <rPr>
        <vertAlign val="superscript"/>
        <sz val="6"/>
        <rFont val="Arial"/>
        <family val="2"/>
      </rPr>
      <t>3)</t>
    </r>
  </si>
  <si>
    <r>
      <t>Hildesheim, Stadt</t>
    </r>
    <r>
      <rPr>
        <vertAlign val="superscript"/>
        <sz val="6"/>
        <rFont val="Arial"/>
        <family val="2"/>
      </rPr>
      <t>3)</t>
    </r>
  </si>
  <si>
    <r>
      <t>Cuxhaven, Stadt</t>
    </r>
    <r>
      <rPr>
        <vertAlign val="superscript"/>
        <sz val="6"/>
        <rFont val="Arial"/>
        <family val="2"/>
      </rPr>
      <t>3)</t>
    </r>
  </si>
  <si>
    <r>
      <t>Nordhorn, Stadt</t>
    </r>
    <r>
      <rPr>
        <vertAlign val="superscript"/>
        <sz val="6"/>
        <rFont val="Arial"/>
        <family val="2"/>
      </rPr>
      <t>3)</t>
    </r>
  </si>
  <si>
    <r>
      <t>Melle, Stadt</t>
    </r>
    <r>
      <rPr>
        <vertAlign val="superscript"/>
        <sz val="6"/>
        <rFont val="Arial"/>
        <family val="2"/>
      </rPr>
      <t>3)</t>
    </r>
  </si>
  <si>
    <t xml:space="preserve">In den nächsten Zeilen befinden sich die Fußzeilen 1 bis 4 </t>
  </si>
  <si>
    <t>1) Vorläufiges Ergebnis.</t>
  </si>
  <si>
    <t>2) Spalten 7 bis 9: Wanderungen über Stadtgrenzen.</t>
  </si>
  <si>
    <t>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</si>
  <si>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t>Spaltenende</t>
  </si>
  <si>
    <t>Tabellenende</t>
  </si>
  <si>
    <r>
      <t>Nienburg (Weser)</t>
    </r>
    <r>
      <rPr>
        <vertAlign val="superscript"/>
        <sz val="6"/>
        <rFont val="Arial"/>
        <family val="2"/>
      </rPr>
      <t>3)</t>
    </r>
  </si>
  <si>
    <r>
      <t>Diepholz</t>
    </r>
    <r>
      <rPr>
        <vertAlign val="superscript"/>
        <sz val="6"/>
        <rFont val="Arial"/>
        <family val="2"/>
      </rPr>
      <t>3)</t>
    </r>
  </si>
  <si>
    <r>
      <t>Rotenburg (Wümme)</t>
    </r>
    <r>
      <rPr>
        <vertAlign val="superscript"/>
        <sz val="6"/>
        <rFont val="Arial"/>
        <family val="2"/>
      </rPr>
      <t>3)</t>
    </r>
  </si>
  <si>
    <r>
      <t>Uelzen</t>
    </r>
    <r>
      <rPr>
        <vertAlign val="superscript"/>
        <sz val="6"/>
        <rFont val="Arial"/>
        <family val="2"/>
      </rPr>
      <t>3)</t>
    </r>
  </si>
  <si>
    <t>4) Die Bevölkerungszahlen auf Grundlage des Zensus 2011 werden mit Zahlen auf Basis des Zensus 2022 revidiert, wenn diese – voraussichtlich ab dem Frühjahr 2024 – zur Verfügung stehen.</t>
  </si>
  <si>
    <r>
      <t>Ammerland</t>
    </r>
    <r>
      <rPr>
        <vertAlign val="superscript"/>
        <sz val="6"/>
        <rFont val="Arial"/>
        <family val="2"/>
      </rPr>
      <t>3)</t>
    </r>
  </si>
  <si>
    <r>
      <t>Holzminden</t>
    </r>
    <r>
      <rPr>
        <vertAlign val="superscript"/>
        <sz val="6"/>
        <rFont val="Arial"/>
        <family val="2"/>
      </rPr>
      <t>3)</t>
    </r>
  </si>
  <si>
    <r>
      <t>Langenhagen, Stadt</t>
    </r>
    <r>
      <rPr>
        <vertAlign val="superscript"/>
        <sz val="6"/>
        <rFont val="Arial"/>
        <family val="2"/>
      </rPr>
      <t>3)</t>
    </r>
  </si>
  <si>
    <r>
      <t>Celle, Stadt</t>
    </r>
    <r>
      <rPr>
        <vertAlign val="superscript"/>
        <sz val="6"/>
        <rFont val="Arial"/>
        <family val="2"/>
      </rPr>
      <t>3)</t>
    </r>
  </si>
  <si>
    <r>
      <t>Peine</t>
    </r>
    <r>
      <rPr>
        <vertAlign val="superscript"/>
        <sz val="6"/>
        <rFont val="Arial"/>
        <family val="2"/>
      </rPr>
      <t>3)</t>
    </r>
  </si>
  <si>
    <r>
      <t>Emden, Stadt</t>
    </r>
    <r>
      <rPr>
        <vertAlign val="superscript"/>
        <sz val="6"/>
        <rFont val="Arial"/>
        <family val="2"/>
      </rPr>
      <t>3)</t>
    </r>
  </si>
  <si>
    <r>
      <t>Wolfsburg, Stadt</t>
    </r>
    <r>
      <rPr>
        <vertAlign val="superscript"/>
        <sz val="6"/>
        <rFont val="Arial"/>
        <family val="2"/>
      </rPr>
      <t>3)</t>
    </r>
  </si>
  <si>
    <r>
      <t>Goslar</t>
    </r>
    <r>
      <rPr>
        <vertAlign val="superscript"/>
        <sz val="6"/>
        <rFont val="Arial"/>
        <family val="2"/>
      </rPr>
      <t>3)</t>
    </r>
  </si>
  <si>
    <r>
      <t>Hameln-Pyrmont</t>
    </r>
    <r>
      <rPr>
        <vertAlign val="superscript"/>
        <sz val="6"/>
        <rFont val="Arial"/>
        <family val="2"/>
      </rPr>
      <t>3)</t>
    </r>
  </si>
  <si>
    <r>
      <t>Osterholz</t>
    </r>
    <r>
      <rPr>
        <vertAlign val="superscript"/>
        <sz val="6"/>
        <rFont val="Arial"/>
        <family val="2"/>
      </rPr>
      <t>3)</t>
    </r>
  </si>
  <si>
    <r>
      <t>Goslar, Stadt</t>
    </r>
    <r>
      <rPr>
        <vertAlign val="superscript"/>
        <sz val="6"/>
        <rFont val="Arial"/>
        <family val="2"/>
      </rPr>
      <t>3)</t>
    </r>
  </si>
  <si>
    <r>
      <t>Lüneburg, Hansestadt</t>
    </r>
    <r>
      <rPr>
        <vertAlign val="superscript"/>
        <sz val="6"/>
        <rFont val="Arial"/>
        <family val="2"/>
      </rPr>
      <t>3)</t>
    </r>
  </si>
  <si>
    <r>
      <t>Wilhelmshaven, Stadt</t>
    </r>
    <r>
      <rPr>
        <vertAlign val="superscript"/>
        <sz val="6"/>
        <rFont val="Arial"/>
        <family val="2"/>
      </rPr>
      <t>3)</t>
    </r>
  </si>
  <si>
    <t>Braunschweig, Stadt</t>
  </si>
  <si>
    <r>
      <t>Salzgitter, Stadt</t>
    </r>
    <r>
      <rPr>
        <vertAlign val="superscript"/>
        <sz val="6"/>
        <rFont val="Arial"/>
        <family val="2"/>
      </rPr>
      <t>3)</t>
    </r>
  </si>
  <si>
    <t>Helmstedt</t>
  </si>
  <si>
    <t>Northeim</t>
  </si>
  <si>
    <t>Celle</t>
  </si>
  <si>
    <r>
      <t>Cuxhaven</t>
    </r>
    <r>
      <rPr>
        <vertAlign val="superscript"/>
        <sz val="6"/>
        <rFont val="Arial"/>
        <family val="2"/>
      </rPr>
      <t>3)</t>
    </r>
  </si>
  <si>
    <r>
      <t>Harburg</t>
    </r>
    <r>
      <rPr>
        <vertAlign val="superscript"/>
        <sz val="6"/>
        <rFont val="Arial"/>
        <family val="2"/>
      </rPr>
      <t>3)</t>
    </r>
  </si>
  <si>
    <r>
      <t>Delmenhorst, Stadt</t>
    </r>
    <r>
      <rPr>
        <vertAlign val="superscript"/>
        <sz val="6"/>
        <rFont val="Arial"/>
        <family val="2"/>
      </rPr>
      <t>3)</t>
    </r>
  </si>
  <si>
    <t>Oldenburg (Oldb), Stadt</t>
  </si>
  <si>
    <r>
      <t>Wittmund</t>
    </r>
    <r>
      <rPr>
        <vertAlign val="superscript"/>
        <sz val="6"/>
        <rFont val="Arial"/>
        <family val="2"/>
      </rPr>
      <t>3)</t>
    </r>
  </si>
  <si>
    <t>Peine, Stadt</t>
  </si>
  <si>
    <r>
      <t>Hameln, Stadt</t>
    </r>
    <r>
      <rPr>
        <vertAlign val="superscript"/>
        <sz val="6"/>
        <rFont val="Arial"/>
        <family val="2"/>
      </rPr>
      <t>3)</t>
    </r>
  </si>
  <si>
    <t>Stade, Hansestadt</t>
  </si>
  <si>
    <t>Lingen (Ems), Stadt</t>
  </si>
  <si>
    <r>
      <t>Bevölkerungsveränderungen in den kreisfreien Städten und Landkreisen im August 2023</t>
    </r>
    <r>
      <rPr>
        <b/>
        <vertAlign val="superscript"/>
        <sz val="9"/>
        <rFont val="Arial"/>
        <family val="2"/>
      </rPr>
      <t>1)4)</t>
    </r>
  </si>
  <si>
    <t>Bevölkerungs-
stand am 
01.08.2023</t>
  </si>
  <si>
    <t>Bevölkerungs-
stand am 
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</si>
</sst>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&quot;+&quot;#0;&quot;-&quot;#0;&quot;-&quot;"/>
    <numFmt numFmtId="166" formatCode="&quot;+&quot;#\ ##0;&quot;-&quot;#\ ##0;&quot;±0&quot;"/>
    <numFmt numFmtId="167" formatCode="0#"/>
    <numFmt numFmtId="168" formatCode="#\ ##0"/>
    <numFmt numFmtId="169" formatCode="&quot;+&quot;#0;&quot;-&quot;#0;&quot;[n]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"/>
      <color theme="0"/>
      <name val="Arial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left"/>
      <protection/>
    </xf>
    <xf numFmtId="164" fontId="3" fillId="0" borderId="0" xfId="20" applyNumberFormat="1" applyFont="1" applyFill="1" applyAlignment="1">
      <alignment horizontal="right"/>
      <protection/>
    </xf>
    <xf numFmtId="165" fontId="3" fillId="0" borderId="0" xfId="20" applyNumberFormat="1" applyFont="1" applyFill="1" applyBorder="1" applyAlignment="1">
      <alignment horizontal="right"/>
      <protection/>
    </xf>
    <xf numFmtId="164" fontId="3" fillId="0" borderId="0" xfId="20" applyNumberFormat="1" applyFont="1" applyFill="1">
      <alignment/>
      <protection/>
    </xf>
    <xf numFmtId="165" fontId="3" fillId="0" borderId="0" xfId="20" applyNumberFormat="1" applyFont="1" applyFill="1">
      <alignment/>
      <protection/>
    </xf>
    <xf numFmtId="0" fontId="7" fillId="0" borderId="0" xfId="20" applyFont="1" applyFill="1" applyAlignment="1">
      <alignment horizontal="left" vertical="center"/>
      <protection/>
    </xf>
    <xf numFmtId="0" fontId="7" fillId="0" borderId="0" xfId="20" applyFont="1" applyFill="1" applyAlignment="1">
      <alignment vertical="center"/>
      <protection/>
    </xf>
    <xf numFmtId="164" fontId="7" fillId="0" borderId="0" xfId="20" applyNumberFormat="1" applyFont="1" applyFill="1" applyAlignment="1">
      <alignment horizontal="right"/>
      <protection/>
    </xf>
    <xf numFmtId="0" fontId="3" fillId="0" borderId="0" xfId="20" applyFont="1" applyFill="1" applyAlignment="1">
      <alignment horizontal="left" vertical="center"/>
      <protection/>
    </xf>
    <xf numFmtId="49" fontId="3" fillId="0" borderId="0" xfId="20" applyNumberFormat="1" applyFont="1" applyFill="1" applyAlignment="1">
      <alignment horizontal="left" vertical="center"/>
      <protection/>
    </xf>
    <xf numFmtId="164" fontId="7" fillId="0" borderId="0" xfId="20" applyNumberFormat="1" applyFont="1" applyFill="1" applyAlignment="1">
      <alignment horizontal="right" vertical="center"/>
      <protection/>
    </xf>
    <xf numFmtId="164" fontId="3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horizontal="right"/>
      <protection/>
    </xf>
    <xf numFmtId="168" fontId="3" fillId="0" borderId="0" xfId="20" applyNumberFormat="1" applyFont="1" applyFill="1" applyAlignment="1">
      <alignment horizontal="left"/>
      <protection/>
    </xf>
    <xf numFmtId="0" fontId="2" fillId="0" borderId="0" xfId="20" applyFont="1" applyFill="1" applyAlignment="1">
      <alignment/>
      <protection/>
    </xf>
    <xf numFmtId="0" fontId="9" fillId="0" borderId="0" xfId="20" applyFont="1" applyFill="1">
      <alignment/>
      <protection/>
    </xf>
    <xf numFmtId="0" fontId="10" fillId="0" borderId="0" xfId="20" applyFont="1" applyFill="1">
      <alignment/>
      <protection/>
    </xf>
    <xf numFmtId="164" fontId="10" fillId="0" borderId="0" xfId="20" applyNumberFormat="1" applyFont="1" applyFill="1">
      <alignment/>
      <protection/>
    </xf>
    <xf numFmtId="164" fontId="3" fillId="0" borderId="0" xfId="20" applyNumberFormat="1" applyFont="1" applyFill="1" applyAlignment="1">
      <alignment horizontal="right"/>
      <protection/>
    </xf>
    <xf numFmtId="164" fontId="7" fillId="0" borderId="0" xfId="20" applyNumberFormat="1" applyFont="1" applyFill="1">
      <alignment/>
      <protection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20" applyNumberFormat="1" applyFont="1" applyFill="1" applyAlignment="1">
      <alignment horizontal="left"/>
      <protection/>
    </xf>
    <xf numFmtId="164" fontId="3" fillId="0" borderId="0" xfId="20" applyNumberFormat="1" applyFont="1" applyFill="1" applyAlignment="1">
      <alignment wrapText="1"/>
      <protection/>
    </xf>
    <xf numFmtId="164" fontId="3" fillId="0" borderId="0" xfId="20" applyNumberFormat="1" applyFont="1" applyFill="1" applyAlignment="1">
      <alignment/>
      <protection/>
    </xf>
    <xf numFmtId="166" fontId="7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5" fontId="7" fillId="0" borderId="0" xfId="20" applyNumberFormat="1" applyFont="1" applyFill="1" applyBorder="1" applyAlignment="1">
      <alignment horizontal="right"/>
      <protection/>
    </xf>
    <xf numFmtId="167" fontId="9" fillId="0" borderId="0" xfId="20" applyNumberFormat="1" applyFont="1" applyFill="1" applyAlignment="1">
      <alignment horizontal="left" vertical="center"/>
      <protection/>
    </xf>
    <xf numFmtId="169" fontId="3" fillId="0" borderId="0" xfId="20" applyNumberFormat="1" applyFont="1" applyFill="1" applyBorder="1" applyAlignment="1">
      <alignment horizontal="right"/>
      <protection/>
    </xf>
    <xf numFmtId="169" fontId="3" fillId="0" borderId="0" xfId="0" applyNumberFormat="1" applyFont="1" applyFill="1" applyBorder="1" applyAlignment="1">
      <alignment horizontal="right"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5" fontId="3" fillId="0" borderId="0" xfId="20" applyNumberFormat="1" applyFont="1" applyFill="1" applyAlignment="1">
      <alignment horizontal="right"/>
      <protection/>
    </xf>
    <xf numFmtId="169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/>
      <protection/>
    </xf>
    <xf numFmtId="166" fontId="11" fillId="0" borderId="0" xfId="20" applyNumberFormat="1" applyFont="1" applyFill="1" applyBorder="1" applyAlignment="1">
      <alignment horizontal="right"/>
      <protection/>
    </xf>
    <xf numFmtId="164" fontId="11" fillId="0" borderId="0" xfId="20" applyNumberFormat="1" applyFont="1" applyFill="1" applyAlignment="1">
      <alignment horizontal="right" vertical="center"/>
      <protection/>
    </xf>
    <xf numFmtId="166" fontId="11" fillId="0" borderId="0" xfId="20" applyNumberFormat="1" applyFont="1" applyFill="1" applyAlignment="1">
      <alignment horizontal="right"/>
      <protection/>
    </xf>
    <xf numFmtId="164" fontId="11" fillId="0" borderId="0" xfId="20" applyNumberFormat="1" applyFont="1" applyFill="1" applyAlignment="1">
      <alignment horizontal="right"/>
      <protection/>
    </xf>
    <xf numFmtId="165" fontId="11" fillId="0" borderId="0" xfId="20" applyNumberFormat="1" applyFont="1" applyFill="1" applyBorder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0" fontId="3" fillId="0" borderId="0" xfId="20" applyFont="1" applyFill="1" applyAlignment="1">
      <alignment horizontal="left" wrapText="1"/>
      <protection/>
    </xf>
    <xf numFmtId="0" fontId="3" fillId="0" borderId="0" xfId="20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  <protection/>
    </xf>
    <xf numFmtId="0" fontId="9" fillId="0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47625</xdr:rowOff>
    </xdr:from>
    <xdr:to>
      <xdr:col>1</xdr:col>
      <xdr:colOff>38100</xdr:colOff>
      <xdr:row>73</xdr:row>
      <xdr:rowOff>47625</xdr:rowOff>
    </xdr:to>
    <xdr:cxnSp macro="">
      <xdr:nvCxnSpPr>
        <xdr:cNvPr id="2" name="Gerader Verbinder 1"/>
        <xdr:cNvCxnSpPr/>
      </xdr:nvCxnSpPr>
      <xdr:spPr>
        <a:xfrm>
          <a:off x="0" y="9144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466725</xdr:colOff>
      <xdr:row>0</xdr:row>
      <xdr:rowOff>533400</xdr:rowOff>
    </xdr:to>
    <xdr:pic>
      <xdr:nvPicPr>
        <xdr:cNvPr id="5" name="Picture 1" descr="Logo Niedersachsenross, Landesamt für Statistik Niedersachs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847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DDA0-730D-458D-9FEF-1627513DDE0D}">
  <dimension ref="A1:V92"/>
  <sheetViews>
    <sheetView tabSelected="1" zoomScale="190" zoomScaleNormal="190" workbookViewId="0" topLeftCell="A1">
      <pane ySplit="4" topLeftCell="A5" activePane="bottomLeft" state="frozen"/>
      <selection pane="bottomLeft" activeCell="K4" sqref="K4"/>
    </sheetView>
  </sheetViews>
  <sheetFormatPr defaultColWidth="11.00390625" defaultRowHeight="15"/>
  <cols>
    <col min="1" max="1" width="5.8515625" style="2" customWidth="1"/>
    <col min="2" max="2" width="13.57421875" style="2" customWidth="1"/>
    <col min="3" max="3" width="8.28125" style="2" customWidth="1"/>
    <col min="4" max="5" width="7.7109375" style="2" customWidth="1"/>
    <col min="6" max="6" width="7.421875" style="2" customWidth="1"/>
    <col min="7" max="7" width="8.140625" style="2" customWidth="1"/>
    <col min="8" max="8" width="8.28125" style="2" customWidth="1"/>
    <col min="9" max="9" width="7.421875" style="2" customWidth="1"/>
    <col min="10" max="10" width="8.8515625" style="2" customWidth="1"/>
    <col min="11" max="11" width="8.7109375" style="2" customWidth="1"/>
    <col min="12" max="12" width="2.00390625" style="19" customWidth="1"/>
    <col min="13" max="16384" width="11.00390625" style="2" customWidth="1"/>
  </cols>
  <sheetData>
    <row r="1" spans="1:12" s="25" customFormat="1" ht="43.3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4" t="s">
        <v>1</v>
      </c>
    </row>
    <row r="2" spans="1:12" s="25" customFormat="1" ht="8.25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4" t="s">
        <v>1</v>
      </c>
    </row>
    <row r="3" spans="1:12" s="26" customFormat="1" ht="17.25" customHeight="1">
      <c r="A3" s="60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4" t="s">
        <v>1</v>
      </c>
    </row>
    <row r="4" spans="1:12" s="30" customFormat="1" ht="55.2" customHeight="1">
      <c r="A4" s="27" t="s">
        <v>3</v>
      </c>
      <c r="B4" s="28" t="s">
        <v>4</v>
      </c>
      <c r="C4" s="28" t="s">
        <v>92</v>
      </c>
      <c r="D4" s="28" t="s">
        <v>5</v>
      </c>
      <c r="E4" s="28" t="s">
        <v>6</v>
      </c>
      <c r="F4" s="28" t="s">
        <v>7</v>
      </c>
      <c r="G4" s="29" t="s">
        <v>8</v>
      </c>
      <c r="H4" s="28" t="s">
        <v>9</v>
      </c>
      <c r="I4" s="28" t="s">
        <v>10</v>
      </c>
      <c r="J4" s="28" t="s">
        <v>11</v>
      </c>
      <c r="K4" s="29" t="s">
        <v>93</v>
      </c>
      <c r="L4" s="24" t="s">
        <v>1</v>
      </c>
    </row>
    <row r="5" spans="1:16" ht="12.45" customHeight="1">
      <c r="A5" s="4">
        <v>101</v>
      </c>
      <c r="B5" s="2" t="s">
        <v>77</v>
      </c>
      <c r="C5" s="41">
        <v>251836</v>
      </c>
      <c r="D5" s="41">
        <v>192</v>
      </c>
      <c r="E5" s="41">
        <v>240</v>
      </c>
      <c r="F5" s="6">
        <f>D5-E5</f>
        <v>-48</v>
      </c>
      <c r="G5" s="41">
        <v>2082</v>
      </c>
      <c r="H5" s="41">
        <v>1982</v>
      </c>
      <c r="I5" s="6">
        <f>G5-H5</f>
        <v>100</v>
      </c>
      <c r="J5" s="47">
        <f>F5+I5</f>
        <v>52</v>
      </c>
      <c r="K5" s="43">
        <f>SUM(C5+J5)-2</f>
        <v>251886</v>
      </c>
      <c r="L5" s="1" t="s">
        <v>1</v>
      </c>
      <c r="M5" s="7"/>
      <c r="N5" s="8"/>
      <c r="O5" s="7"/>
      <c r="P5" s="7"/>
    </row>
    <row r="6" spans="1:16" ht="8.25" customHeight="1">
      <c r="A6" s="4">
        <v>102</v>
      </c>
      <c r="B6" s="2" t="s">
        <v>78</v>
      </c>
      <c r="C6" s="41">
        <v>104826</v>
      </c>
      <c r="D6" s="41">
        <v>96</v>
      </c>
      <c r="E6" s="41">
        <v>88</v>
      </c>
      <c r="F6" s="6">
        <f aca="true" t="shared" si="0" ref="F6:F53">D6-E6</f>
        <v>8</v>
      </c>
      <c r="G6" s="41">
        <v>611</v>
      </c>
      <c r="H6" s="41">
        <v>488</v>
      </c>
      <c r="I6" s="6">
        <f>G6-H6</f>
        <v>123</v>
      </c>
      <c r="J6" s="6">
        <f>F6+I6</f>
        <v>131</v>
      </c>
      <c r="K6" s="5">
        <f>SUM(C6+J6)-3</f>
        <v>104954</v>
      </c>
      <c r="L6" s="1" t="s">
        <v>1</v>
      </c>
      <c r="M6" s="7"/>
      <c r="N6" s="8"/>
      <c r="O6" s="7"/>
      <c r="P6" s="7"/>
    </row>
    <row r="7" spans="1:16" ht="8.25" customHeight="1">
      <c r="A7" s="4">
        <v>103</v>
      </c>
      <c r="B7" s="2" t="s">
        <v>70</v>
      </c>
      <c r="C7" s="41">
        <v>126331</v>
      </c>
      <c r="D7" s="41">
        <v>109</v>
      </c>
      <c r="E7" s="41">
        <v>113</v>
      </c>
      <c r="F7" s="6">
        <f t="shared" si="0"/>
        <v>-4</v>
      </c>
      <c r="G7" s="41">
        <v>790</v>
      </c>
      <c r="H7" s="41">
        <v>557</v>
      </c>
      <c r="I7" s="6">
        <f aca="true" t="shared" si="1" ref="I7:I53">G7-H7</f>
        <v>233</v>
      </c>
      <c r="J7" s="6">
        <f aca="true" t="shared" si="2" ref="J7:J14">F7+I7</f>
        <v>229</v>
      </c>
      <c r="K7" s="5">
        <f>SUM(C7+J7)+2</f>
        <v>126562</v>
      </c>
      <c r="L7" s="1" t="s">
        <v>1</v>
      </c>
      <c r="M7" s="7"/>
      <c r="N7" s="8"/>
      <c r="O7" s="7"/>
      <c r="P7" s="7"/>
    </row>
    <row r="8" spans="1:16" ht="8.25" customHeight="1">
      <c r="A8" s="4">
        <v>151</v>
      </c>
      <c r="B8" s="2" t="s">
        <v>12</v>
      </c>
      <c r="C8" s="41">
        <v>180494</v>
      </c>
      <c r="D8" s="41">
        <v>142</v>
      </c>
      <c r="E8" s="41">
        <v>164</v>
      </c>
      <c r="F8" s="6">
        <f t="shared" si="0"/>
        <v>-22</v>
      </c>
      <c r="G8" s="41">
        <v>638</v>
      </c>
      <c r="H8" s="41">
        <v>660</v>
      </c>
      <c r="I8" s="6">
        <f t="shared" si="1"/>
        <v>-22</v>
      </c>
      <c r="J8" s="6">
        <f t="shared" si="2"/>
        <v>-44</v>
      </c>
      <c r="K8" s="5">
        <f>SUM(C8+J8)+3</f>
        <v>180453</v>
      </c>
      <c r="L8" s="1" t="s">
        <v>1</v>
      </c>
      <c r="M8" s="7"/>
      <c r="N8" s="8"/>
      <c r="O8" s="7"/>
      <c r="P8" s="7"/>
    </row>
    <row r="9" spans="1:16" ht="8.25" customHeight="1">
      <c r="A9" s="4">
        <v>153</v>
      </c>
      <c r="B9" s="2" t="s">
        <v>71</v>
      </c>
      <c r="C9" s="41">
        <v>134758</v>
      </c>
      <c r="D9" s="41">
        <v>83</v>
      </c>
      <c r="E9" s="41">
        <v>190</v>
      </c>
      <c r="F9" s="6">
        <f t="shared" si="0"/>
        <v>-107</v>
      </c>
      <c r="G9" s="41">
        <v>784</v>
      </c>
      <c r="H9" s="41">
        <v>658</v>
      </c>
      <c r="I9" s="6">
        <f t="shared" si="1"/>
        <v>126</v>
      </c>
      <c r="J9" s="6">
        <f t="shared" si="2"/>
        <v>19</v>
      </c>
      <c r="K9" s="5">
        <f>SUM(C9+J9)</f>
        <v>134777</v>
      </c>
      <c r="L9" s="1" t="s">
        <v>1</v>
      </c>
      <c r="M9" s="7"/>
      <c r="N9" s="8"/>
      <c r="O9" s="7"/>
      <c r="P9" s="7"/>
    </row>
    <row r="10" spans="1:16" ht="8.25" customHeight="1">
      <c r="A10" s="4">
        <v>154</v>
      </c>
      <c r="B10" s="2" t="s">
        <v>79</v>
      </c>
      <c r="C10" s="41">
        <v>92369</v>
      </c>
      <c r="D10" s="41">
        <v>59</v>
      </c>
      <c r="E10" s="41">
        <v>121</v>
      </c>
      <c r="F10" s="6">
        <f t="shared" si="0"/>
        <v>-62</v>
      </c>
      <c r="G10" s="41">
        <v>397</v>
      </c>
      <c r="H10" s="41">
        <v>444</v>
      </c>
      <c r="I10" s="6">
        <f t="shared" si="1"/>
        <v>-47</v>
      </c>
      <c r="J10" s="6">
        <f t="shared" si="2"/>
        <v>-109</v>
      </c>
      <c r="K10" s="5">
        <f>SUM(C10+J10)-2</f>
        <v>92258</v>
      </c>
      <c r="L10" s="1" t="s">
        <v>1</v>
      </c>
      <c r="M10" s="7"/>
      <c r="N10" s="8"/>
      <c r="O10" s="31"/>
      <c r="P10" s="7"/>
    </row>
    <row r="11" spans="1:16" ht="8.25" customHeight="1">
      <c r="A11" s="4">
        <v>155</v>
      </c>
      <c r="B11" s="2" t="s">
        <v>80</v>
      </c>
      <c r="C11" s="41">
        <v>133123</v>
      </c>
      <c r="D11" s="41">
        <v>70</v>
      </c>
      <c r="E11" s="41">
        <v>178</v>
      </c>
      <c r="F11" s="6">
        <f t="shared" si="0"/>
        <v>-108</v>
      </c>
      <c r="G11" s="41">
        <v>524</v>
      </c>
      <c r="H11" s="41">
        <v>485</v>
      </c>
      <c r="I11" s="6">
        <f t="shared" si="1"/>
        <v>39</v>
      </c>
      <c r="J11" s="6">
        <f t="shared" si="2"/>
        <v>-69</v>
      </c>
      <c r="K11" s="5">
        <f>SUM(C11+J11)+2</f>
        <v>133056</v>
      </c>
      <c r="L11" s="1" t="s">
        <v>1</v>
      </c>
      <c r="M11" s="7"/>
      <c r="N11" s="8"/>
      <c r="O11" s="7"/>
      <c r="P11" s="7"/>
    </row>
    <row r="12" spans="1:16" ht="8.25" customHeight="1">
      <c r="A12" s="4">
        <v>157</v>
      </c>
      <c r="B12" s="2" t="s">
        <v>68</v>
      </c>
      <c r="C12" s="41">
        <v>138870</v>
      </c>
      <c r="D12" s="41">
        <v>98</v>
      </c>
      <c r="E12" s="41">
        <v>116</v>
      </c>
      <c r="F12" s="6">
        <f t="shared" si="0"/>
        <v>-18</v>
      </c>
      <c r="G12" s="41">
        <v>694</v>
      </c>
      <c r="H12" s="41">
        <v>562</v>
      </c>
      <c r="I12" s="6">
        <f t="shared" si="1"/>
        <v>132</v>
      </c>
      <c r="J12" s="6">
        <f t="shared" si="2"/>
        <v>114</v>
      </c>
      <c r="K12" s="5">
        <f>SUM(C12+J12)-2</f>
        <v>138982</v>
      </c>
      <c r="L12" s="1" t="s">
        <v>1</v>
      </c>
      <c r="M12" s="7"/>
      <c r="N12" s="8"/>
      <c r="O12" s="7"/>
      <c r="P12" s="7"/>
    </row>
    <row r="13" spans="1:16" ht="8.25" customHeight="1">
      <c r="A13" s="4">
        <v>158</v>
      </c>
      <c r="B13" s="2" t="s">
        <v>13</v>
      </c>
      <c r="C13" s="41">
        <v>120494</v>
      </c>
      <c r="D13" s="41">
        <v>80</v>
      </c>
      <c r="E13" s="41">
        <v>111</v>
      </c>
      <c r="F13" s="6">
        <f t="shared" si="0"/>
        <v>-31</v>
      </c>
      <c r="G13" s="41">
        <v>603</v>
      </c>
      <c r="H13" s="41">
        <v>469</v>
      </c>
      <c r="I13" s="6">
        <f t="shared" si="1"/>
        <v>134</v>
      </c>
      <c r="J13" s="6">
        <f t="shared" si="2"/>
        <v>103</v>
      </c>
      <c r="K13" s="5">
        <f>SUM(C13+J13)</f>
        <v>120597</v>
      </c>
      <c r="L13" s="1" t="s">
        <v>1</v>
      </c>
      <c r="M13" s="7"/>
      <c r="N13" s="8"/>
      <c r="O13" s="7"/>
      <c r="P13" s="7"/>
    </row>
    <row r="14" spans="1:16" ht="8.25" customHeight="1">
      <c r="A14" s="4">
        <v>159</v>
      </c>
      <c r="B14" s="2" t="s">
        <v>14</v>
      </c>
      <c r="C14" s="41">
        <v>327974</v>
      </c>
      <c r="D14" s="41">
        <v>226</v>
      </c>
      <c r="E14" s="41">
        <v>327</v>
      </c>
      <c r="F14" s="6">
        <f t="shared" si="0"/>
        <v>-101</v>
      </c>
      <c r="G14" s="41">
        <v>2415</v>
      </c>
      <c r="H14" s="41">
        <v>2425</v>
      </c>
      <c r="I14" s="6">
        <f t="shared" si="1"/>
        <v>-10</v>
      </c>
      <c r="J14" s="6">
        <f t="shared" si="2"/>
        <v>-111</v>
      </c>
      <c r="K14" s="5">
        <f>SUM(C14+J14)+4</f>
        <v>327867</v>
      </c>
      <c r="L14" s="1" t="s">
        <v>1</v>
      </c>
      <c r="M14" s="7"/>
      <c r="N14" s="8"/>
      <c r="O14" s="7"/>
      <c r="P14" s="7"/>
    </row>
    <row r="15" spans="1:16" s="3" customFormat="1" ht="11.1" customHeight="1">
      <c r="A15" s="9">
        <v>1</v>
      </c>
      <c r="B15" s="10" t="s">
        <v>15</v>
      </c>
      <c r="C15" s="11">
        <f>SUM(C5:C14)</f>
        <v>1611075</v>
      </c>
      <c r="D15" s="11">
        <f aca="true" t="shared" si="3" ref="D15:J15">SUM(D5:D14)</f>
        <v>1155</v>
      </c>
      <c r="E15" s="11">
        <f t="shared" si="3"/>
        <v>1648</v>
      </c>
      <c r="F15" s="36">
        <f t="shared" si="3"/>
        <v>-493</v>
      </c>
      <c r="G15" s="11">
        <f t="shared" si="3"/>
        <v>9538</v>
      </c>
      <c r="H15" s="11">
        <f t="shared" si="3"/>
        <v>8730</v>
      </c>
      <c r="I15" s="36">
        <f>SUM(I5:I14)</f>
        <v>808</v>
      </c>
      <c r="J15" s="36">
        <f t="shared" si="3"/>
        <v>315</v>
      </c>
      <c r="K15" s="11">
        <f>SUM(K5:K14)</f>
        <v>1611392</v>
      </c>
      <c r="L15" s="1" t="s">
        <v>1</v>
      </c>
      <c r="M15" s="7"/>
      <c r="N15" s="8"/>
      <c r="O15" s="7"/>
      <c r="P15" s="7"/>
    </row>
    <row r="16" spans="1:16" s="3" customFormat="1" ht="9.9" customHeight="1">
      <c r="A16" s="12">
        <v>241</v>
      </c>
      <c r="B16" s="3" t="s">
        <v>16</v>
      </c>
      <c r="C16" s="44">
        <v>1175415</v>
      </c>
      <c r="D16" s="44">
        <v>895</v>
      </c>
      <c r="E16" s="44">
        <v>1072</v>
      </c>
      <c r="F16" s="6">
        <f t="shared" si="0"/>
        <v>-177</v>
      </c>
      <c r="G16" s="44">
        <v>5081</v>
      </c>
      <c r="H16" s="44">
        <v>4171</v>
      </c>
      <c r="I16" s="46">
        <f t="shared" si="1"/>
        <v>910</v>
      </c>
      <c r="J16" s="6">
        <f>F16+I16</f>
        <v>733</v>
      </c>
      <c r="K16" s="44">
        <f>SUM(C16+J16)-8</f>
        <v>1176140</v>
      </c>
      <c r="L16" s="1" t="s">
        <v>1</v>
      </c>
      <c r="M16" s="7"/>
      <c r="N16" s="8"/>
      <c r="O16" s="7"/>
      <c r="P16" s="7"/>
    </row>
    <row r="17" spans="1:16" s="3" customFormat="1" ht="8.25" customHeight="1">
      <c r="A17" s="13" t="s">
        <v>17</v>
      </c>
      <c r="B17" s="3" t="s">
        <v>18</v>
      </c>
      <c r="C17" s="44">
        <v>546810</v>
      </c>
      <c r="D17" s="44">
        <v>450</v>
      </c>
      <c r="E17" s="44">
        <v>440</v>
      </c>
      <c r="F17" s="6">
        <f t="shared" si="0"/>
        <v>10</v>
      </c>
      <c r="G17" s="44">
        <v>3542</v>
      </c>
      <c r="H17" s="44">
        <v>3303</v>
      </c>
      <c r="I17" s="46">
        <f t="shared" si="1"/>
        <v>239</v>
      </c>
      <c r="J17" s="6">
        <f aca="true" t="shared" si="4" ref="J17:J23">F17+I17</f>
        <v>249</v>
      </c>
      <c r="K17" s="44">
        <f>SUM(C17+J17)-4</f>
        <v>547055</v>
      </c>
      <c r="L17" s="1" t="s">
        <v>1</v>
      </c>
      <c r="M17" s="7"/>
      <c r="N17" s="8"/>
      <c r="O17" s="7"/>
      <c r="P17" s="7"/>
    </row>
    <row r="18" spans="1:16" ht="8.25" customHeight="1">
      <c r="A18" s="4">
        <v>251</v>
      </c>
      <c r="B18" s="2" t="s">
        <v>60</v>
      </c>
      <c r="C18" s="41">
        <v>223225</v>
      </c>
      <c r="D18" s="41">
        <v>159</v>
      </c>
      <c r="E18" s="41">
        <v>233</v>
      </c>
      <c r="F18" s="6">
        <f>D18-E18</f>
        <v>-74</v>
      </c>
      <c r="G18" s="41">
        <v>1200</v>
      </c>
      <c r="H18" s="41">
        <v>863</v>
      </c>
      <c r="I18" s="6">
        <f t="shared" si="1"/>
        <v>337</v>
      </c>
      <c r="J18" s="6">
        <f t="shared" si="4"/>
        <v>263</v>
      </c>
      <c r="K18" s="5">
        <f>SUM(C18+J18)-1</f>
        <v>223487</v>
      </c>
      <c r="L18" s="1" t="s">
        <v>1</v>
      </c>
      <c r="M18" s="7"/>
      <c r="N18" s="8"/>
      <c r="O18" s="7"/>
      <c r="P18" s="7"/>
    </row>
    <row r="19" spans="1:16" ht="8.25" customHeight="1">
      <c r="A19" s="4">
        <v>252</v>
      </c>
      <c r="B19" s="2" t="s">
        <v>72</v>
      </c>
      <c r="C19" s="41">
        <v>150539</v>
      </c>
      <c r="D19" s="41">
        <v>96</v>
      </c>
      <c r="E19" s="41">
        <v>179</v>
      </c>
      <c r="F19" s="6">
        <f aca="true" t="shared" si="5" ref="F19:F23">D19-E19</f>
        <v>-83</v>
      </c>
      <c r="G19" s="41">
        <v>679</v>
      </c>
      <c r="H19" s="41">
        <v>644</v>
      </c>
      <c r="I19" s="6">
        <f t="shared" si="1"/>
        <v>35</v>
      </c>
      <c r="J19" s="6">
        <f t="shared" si="4"/>
        <v>-48</v>
      </c>
      <c r="K19" s="5">
        <f>SUM(C19+J19)+2</f>
        <v>150493</v>
      </c>
      <c r="L19" s="1" t="s">
        <v>1</v>
      </c>
      <c r="M19" s="7"/>
      <c r="N19" s="8"/>
      <c r="O19" s="7"/>
      <c r="P19" s="7"/>
    </row>
    <row r="20" spans="1:16" ht="8.25" customHeight="1">
      <c r="A20" s="4">
        <v>254</v>
      </c>
      <c r="B20" s="2" t="s">
        <v>19</v>
      </c>
      <c r="C20" s="41">
        <v>278357</v>
      </c>
      <c r="D20" s="41">
        <v>273</v>
      </c>
      <c r="E20" s="41">
        <v>305</v>
      </c>
      <c r="F20" s="6">
        <f t="shared" si="5"/>
        <v>-32</v>
      </c>
      <c r="G20" s="41">
        <v>1176</v>
      </c>
      <c r="H20" s="41">
        <v>1088</v>
      </c>
      <c r="I20" s="6">
        <f t="shared" si="1"/>
        <v>88</v>
      </c>
      <c r="J20" s="6">
        <f t="shared" si="4"/>
        <v>56</v>
      </c>
      <c r="K20" s="5">
        <f>SUM(C20+J20)+4</f>
        <v>278417</v>
      </c>
      <c r="L20" s="1" t="s">
        <v>1</v>
      </c>
      <c r="M20" s="7"/>
      <c r="N20" s="8"/>
      <c r="O20" s="7"/>
      <c r="P20" s="7"/>
    </row>
    <row r="21" spans="1:16" ht="8.25" customHeight="1">
      <c r="A21" s="4">
        <v>255</v>
      </c>
      <c r="B21" s="2" t="s">
        <v>65</v>
      </c>
      <c r="C21" s="41">
        <v>70649</v>
      </c>
      <c r="D21" s="41">
        <v>55</v>
      </c>
      <c r="E21" s="41">
        <v>92</v>
      </c>
      <c r="F21" s="6">
        <f t="shared" si="5"/>
        <v>-37</v>
      </c>
      <c r="G21" s="41">
        <v>340</v>
      </c>
      <c r="H21" s="41">
        <v>265</v>
      </c>
      <c r="I21" s="6">
        <f t="shared" si="1"/>
        <v>75</v>
      </c>
      <c r="J21" s="6">
        <f t="shared" si="4"/>
        <v>38</v>
      </c>
      <c r="K21" s="5">
        <f>SUM(C21+J21)-3</f>
        <v>70684</v>
      </c>
      <c r="L21" s="1" t="s">
        <v>1</v>
      </c>
      <c r="M21" s="7"/>
      <c r="N21" s="8"/>
      <c r="O21" s="7"/>
      <c r="P21" s="7"/>
    </row>
    <row r="22" spans="1:16" ht="8.25" customHeight="1">
      <c r="A22" s="4">
        <v>256</v>
      </c>
      <c r="B22" s="2" t="s">
        <v>59</v>
      </c>
      <c r="C22" s="41">
        <v>123766</v>
      </c>
      <c r="D22" s="41">
        <v>96</v>
      </c>
      <c r="E22" s="41">
        <v>131</v>
      </c>
      <c r="F22" s="6">
        <f t="shared" si="5"/>
        <v>-35</v>
      </c>
      <c r="G22" s="41">
        <v>601</v>
      </c>
      <c r="H22" s="41">
        <v>435</v>
      </c>
      <c r="I22" s="6">
        <f t="shared" si="1"/>
        <v>166</v>
      </c>
      <c r="J22" s="6">
        <f t="shared" si="4"/>
        <v>131</v>
      </c>
      <c r="K22" s="5">
        <f>SUM(C22+J22)+3</f>
        <v>123900</v>
      </c>
      <c r="L22" s="1" t="s">
        <v>1</v>
      </c>
      <c r="M22" s="7"/>
      <c r="N22" s="8"/>
      <c r="O22" s="7"/>
      <c r="P22" s="7"/>
    </row>
    <row r="23" spans="1:16" ht="8.25" customHeight="1">
      <c r="A23" s="4">
        <v>257</v>
      </c>
      <c r="B23" s="2" t="s">
        <v>20</v>
      </c>
      <c r="C23" s="41">
        <v>160169</v>
      </c>
      <c r="D23" s="41">
        <v>97</v>
      </c>
      <c r="E23" s="41">
        <v>187</v>
      </c>
      <c r="F23" s="6">
        <f t="shared" si="5"/>
        <v>-90</v>
      </c>
      <c r="G23" s="41">
        <v>880</v>
      </c>
      <c r="H23" s="41">
        <v>635</v>
      </c>
      <c r="I23" s="6">
        <f t="shared" si="1"/>
        <v>245</v>
      </c>
      <c r="J23" s="6">
        <f t="shared" si="4"/>
        <v>155</v>
      </c>
      <c r="K23" s="5">
        <f>SUM(C23+J23)-3</f>
        <v>160321</v>
      </c>
      <c r="L23" s="1" t="s">
        <v>1</v>
      </c>
      <c r="M23" s="7"/>
      <c r="N23" s="8"/>
      <c r="O23" s="7"/>
      <c r="P23" s="7"/>
    </row>
    <row r="24" spans="1:22" s="3" customFormat="1" ht="11.1" customHeight="1">
      <c r="A24" s="9">
        <v>2</v>
      </c>
      <c r="B24" s="10" t="s">
        <v>21</v>
      </c>
      <c r="C24" s="14">
        <f>SUM(C16:C23)-C17</f>
        <v>2182120</v>
      </c>
      <c r="D24" s="14">
        <f aca="true" t="shared" si="6" ref="D24:J24">SUM(D16:D23)-D17</f>
        <v>1671</v>
      </c>
      <c r="E24" s="14">
        <f t="shared" si="6"/>
        <v>2199</v>
      </c>
      <c r="F24" s="36">
        <f t="shared" si="6"/>
        <v>-528</v>
      </c>
      <c r="G24" s="14">
        <f>SUM(G16:G23)-G17</f>
        <v>9957</v>
      </c>
      <c r="H24" s="14">
        <f t="shared" si="6"/>
        <v>8101</v>
      </c>
      <c r="I24" s="49">
        <f t="shared" si="6"/>
        <v>1856</v>
      </c>
      <c r="J24" s="49">
        <f t="shared" si="6"/>
        <v>1328</v>
      </c>
      <c r="K24" s="14">
        <f>SUM(K16:K23)-K17</f>
        <v>2183442</v>
      </c>
      <c r="L24" s="1" t="s">
        <v>1</v>
      </c>
      <c r="M24" s="7"/>
      <c r="N24" s="8"/>
      <c r="O24" s="7"/>
      <c r="P24" s="7"/>
      <c r="Q24" s="15"/>
      <c r="R24" s="15"/>
      <c r="S24" s="15"/>
      <c r="T24" s="15"/>
      <c r="U24" s="15"/>
      <c r="V24" s="15"/>
    </row>
    <row r="25" spans="1:16" ht="9.9" customHeight="1">
      <c r="A25" s="4">
        <v>351</v>
      </c>
      <c r="B25" s="2" t="s">
        <v>81</v>
      </c>
      <c r="C25" s="41">
        <v>182364</v>
      </c>
      <c r="D25" s="41">
        <v>141</v>
      </c>
      <c r="E25" s="41">
        <v>184</v>
      </c>
      <c r="F25" s="6">
        <f t="shared" si="0"/>
        <v>-43</v>
      </c>
      <c r="G25" s="41">
        <v>807</v>
      </c>
      <c r="H25" s="41">
        <v>691</v>
      </c>
      <c r="I25" s="6">
        <f t="shared" si="1"/>
        <v>116</v>
      </c>
      <c r="J25" s="6">
        <f aca="true" t="shared" si="7" ref="J25:J53">F25+I25</f>
        <v>73</v>
      </c>
      <c r="K25" s="40">
        <f>SUM(C25+J25)-5</f>
        <v>182432</v>
      </c>
      <c r="L25" s="1" t="s">
        <v>1</v>
      </c>
      <c r="M25" s="7"/>
      <c r="N25" s="8"/>
      <c r="O25" s="7"/>
      <c r="P25" s="7"/>
    </row>
    <row r="26" spans="1:22" ht="8.25" customHeight="1">
      <c r="A26" s="4">
        <v>352</v>
      </c>
      <c r="B26" s="2" t="s">
        <v>82</v>
      </c>
      <c r="C26" s="41">
        <v>201775</v>
      </c>
      <c r="D26" s="41">
        <v>138</v>
      </c>
      <c r="E26" s="41">
        <v>254</v>
      </c>
      <c r="F26" s="6">
        <f t="shared" si="0"/>
        <v>-116</v>
      </c>
      <c r="G26" s="41">
        <v>782</v>
      </c>
      <c r="H26" s="41">
        <v>676</v>
      </c>
      <c r="I26" s="6">
        <f t="shared" si="1"/>
        <v>106</v>
      </c>
      <c r="J26" s="6">
        <f t="shared" si="7"/>
        <v>-10</v>
      </c>
      <c r="K26" s="40">
        <f>SUM(C26+J26)-5</f>
        <v>201760</v>
      </c>
      <c r="L26" s="1" t="s">
        <v>1</v>
      </c>
      <c r="M26" s="7"/>
      <c r="N26" s="8"/>
      <c r="O26" s="7"/>
      <c r="P26" s="7"/>
      <c r="Q26" s="7"/>
      <c r="R26" s="7"/>
      <c r="S26" s="7"/>
      <c r="T26" s="7"/>
      <c r="U26" s="7"/>
      <c r="V26" s="7"/>
    </row>
    <row r="27" spans="1:16" ht="8.25" customHeight="1">
      <c r="A27" s="4">
        <v>353</v>
      </c>
      <c r="B27" s="2" t="s">
        <v>83</v>
      </c>
      <c r="C27" s="41">
        <v>262698</v>
      </c>
      <c r="D27" s="41">
        <v>188</v>
      </c>
      <c r="E27" s="41">
        <v>204</v>
      </c>
      <c r="F27" s="6">
        <f t="shared" si="0"/>
        <v>-16</v>
      </c>
      <c r="G27" s="41">
        <v>1360</v>
      </c>
      <c r="H27" s="41">
        <v>1140</v>
      </c>
      <c r="I27" s="6">
        <f t="shared" si="1"/>
        <v>220</v>
      </c>
      <c r="J27" s="6">
        <f t="shared" si="7"/>
        <v>204</v>
      </c>
      <c r="K27" s="40">
        <f>SUM(C27+J27)-4</f>
        <v>262898</v>
      </c>
      <c r="L27" s="1" t="s">
        <v>1</v>
      </c>
      <c r="M27" s="7"/>
      <c r="N27" s="8"/>
      <c r="O27" s="7"/>
      <c r="P27" s="7"/>
    </row>
    <row r="28" spans="1:16" ht="8.25" customHeight="1">
      <c r="A28" s="4">
        <v>354</v>
      </c>
      <c r="B28" s="2" t="s">
        <v>22</v>
      </c>
      <c r="C28" s="41">
        <v>49243</v>
      </c>
      <c r="D28" s="41">
        <v>31</v>
      </c>
      <c r="E28" s="41">
        <v>46</v>
      </c>
      <c r="F28" s="6">
        <f t="shared" si="0"/>
        <v>-15</v>
      </c>
      <c r="G28" s="41">
        <v>241</v>
      </c>
      <c r="H28" s="41">
        <v>219</v>
      </c>
      <c r="I28" s="6">
        <f t="shared" si="1"/>
        <v>22</v>
      </c>
      <c r="J28" s="6">
        <f t="shared" si="7"/>
        <v>7</v>
      </c>
      <c r="K28" s="40">
        <f>SUM(C28+J28)-1</f>
        <v>49249</v>
      </c>
      <c r="L28" s="1" t="s">
        <v>1</v>
      </c>
      <c r="M28" s="7"/>
      <c r="N28" s="8"/>
      <c r="O28" s="7"/>
      <c r="P28" s="7"/>
    </row>
    <row r="29" spans="1:16" ht="8.25" customHeight="1">
      <c r="A29" s="4">
        <v>355</v>
      </c>
      <c r="B29" s="2" t="s">
        <v>23</v>
      </c>
      <c r="C29" s="41">
        <v>187756</v>
      </c>
      <c r="D29" s="41">
        <v>123</v>
      </c>
      <c r="E29" s="41">
        <v>158</v>
      </c>
      <c r="F29" s="6">
        <f t="shared" si="0"/>
        <v>-35</v>
      </c>
      <c r="G29" s="41">
        <v>1018</v>
      </c>
      <c r="H29" s="41">
        <v>809</v>
      </c>
      <c r="I29" s="6">
        <f t="shared" si="1"/>
        <v>209</v>
      </c>
      <c r="J29" s="6">
        <f t="shared" si="7"/>
        <v>174</v>
      </c>
      <c r="K29" s="40">
        <f>SUM(C29+J29)+11</f>
        <v>187941</v>
      </c>
      <c r="L29" s="1" t="s">
        <v>1</v>
      </c>
      <c r="M29" s="7"/>
      <c r="N29" s="8"/>
      <c r="O29" s="7"/>
      <c r="P29" s="7"/>
    </row>
    <row r="30" spans="1:16" ht="8.25" customHeight="1">
      <c r="A30" s="4">
        <v>356</v>
      </c>
      <c r="B30" s="2" t="s">
        <v>73</v>
      </c>
      <c r="C30" s="41">
        <v>116447</v>
      </c>
      <c r="D30" s="41">
        <v>87</v>
      </c>
      <c r="E30" s="41">
        <v>105</v>
      </c>
      <c r="F30" s="6">
        <f t="shared" si="0"/>
        <v>-18</v>
      </c>
      <c r="G30" s="41">
        <v>573</v>
      </c>
      <c r="H30" s="41">
        <v>443</v>
      </c>
      <c r="I30" s="6">
        <f t="shared" si="1"/>
        <v>130</v>
      </c>
      <c r="J30" s="6">
        <f t="shared" si="7"/>
        <v>112</v>
      </c>
      <c r="K30" s="40">
        <f>SUM(C30+J30)+5</f>
        <v>116564</v>
      </c>
      <c r="L30" s="1" t="s">
        <v>1</v>
      </c>
      <c r="M30" s="7"/>
      <c r="N30" s="8"/>
      <c r="O30" s="7"/>
      <c r="P30" s="7"/>
    </row>
    <row r="31" spans="1:16" ht="8.25" customHeight="1">
      <c r="A31" s="4">
        <v>357</v>
      </c>
      <c r="B31" s="2" t="s">
        <v>61</v>
      </c>
      <c r="C31" s="41">
        <v>168288</v>
      </c>
      <c r="D31" s="41">
        <v>107</v>
      </c>
      <c r="E31" s="41">
        <v>162</v>
      </c>
      <c r="F31" s="6">
        <f t="shared" si="0"/>
        <v>-55</v>
      </c>
      <c r="G31" s="41">
        <v>715</v>
      </c>
      <c r="H31" s="41">
        <v>622</v>
      </c>
      <c r="I31" s="6">
        <f t="shared" si="1"/>
        <v>93</v>
      </c>
      <c r="J31" s="6">
        <f t="shared" si="7"/>
        <v>38</v>
      </c>
      <c r="K31" s="40">
        <f>SUM(C31+J31)+1</f>
        <v>168327</v>
      </c>
      <c r="L31" s="1" t="s">
        <v>1</v>
      </c>
      <c r="M31" s="7"/>
      <c r="N31" s="8"/>
      <c r="O31" s="7"/>
      <c r="P31" s="7"/>
    </row>
    <row r="32" spans="1:16" ht="8.25" customHeight="1">
      <c r="A32" s="4">
        <v>358</v>
      </c>
      <c r="B32" s="2" t="s">
        <v>24</v>
      </c>
      <c r="C32" s="41">
        <v>143795</v>
      </c>
      <c r="D32" s="41">
        <v>116</v>
      </c>
      <c r="E32" s="41">
        <v>124</v>
      </c>
      <c r="F32" s="6">
        <f t="shared" si="0"/>
        <v>-8</v>
      </c>
      <c r="G32" s="41">
        <v>1061</v>
      </c>
      <c r="H32" s="41">
        <v>844</v>
      </c>
      <c r="I32" s="6">
        <f t="shared" si="1"/>
        <v>217</v>
      </c>
      <c r="J32" s="6">
        <f t="shared" si="7"/>
        <v>209</v>
      </c>
      <c r="K32" s="40">
        <f>SUM(C32+J32)+16</f>
        <v>144020</v>
      </c>
      <c r="L32" s="1" t="s">
        <v>1</v>
      </c>
      <c r="M32" s="7"/>
      <c r="N32" s="8"/>
      <c r="O32" s="7"/>
      <c r="P32" s="7"/>
    </row>
    <row r="33" spans="1:16" ht="8.25" customHeight="1">
      <c r="A33" s="4">
        <v>359</v>
      </c>
      <c r="B33" s="2" t="s">
        <v>25</v>
      </c>
      <c r="C33" s="41">
        <v>211267</v>
      </c>
      <c r="D33" s="41">
        <v>154</v>
      </c>
      <c r="E33" s="41">
        <v>210</v>
      </c>
      <c r="F33" s="6">
        <f t="shared" si="0"/>
        <v>-56</v>
      </c>
      <c r="G33" s="41">
        <v>1058</v>
      </c>
      <c r="H33" s="41">
        <v>787</v>
      </c>
      <c r="I33" s="6">
        <f t="shared" si="1"/>
        <v>271</v>
      </c>
      <c r="J33" s="6">
        <f t="shared" si="7"/>
        <v>215</v>
      </c>
      <c r="K33" s="40">
        <f>SUM(C33+J33)+7</f>
        <v>211489</v>
      </c>
      <c r="L33" s="1" t="s">
        <v>1</v>
      </c>
      <c r="M33" s="7"/>
      <c r="N33" s="8"/>
      <c r="O33" s="7"/>
      <c r="P33" s="7"/>
    </row>
    <row r="34" spans="1:16" ht="8.25" customHeight="1">
      <c r="A34" s="4">
        <v>360</v>
      </c>
      <c r="B34" s="2" t="s">
        <v>62</v>
      </c>
      <c r="C34" s="41">
        <v>94752</v>
      </c>
      <c r="D34" s="41">
        <v>59</v>
      </c>
      <c r="E34" s="41">
        <v>133</v>
      </c>
      <c r="F34" s="6">
        <f t="shared" si="0"/>
        <v>-74</v>
      </c>
      <c r="G34" s="41">
        <v>843</v>
      </c>
      <c r="H34" s="41">
        <v>551</v>
      </c>
      <c r="I34" s="6">
        <f t="shared" si="1"/>
        <v>292</v>
      </c>
      <c r="J34" s="6">
        <f t="shared" si="7"/>
        <v>218</v>
      </c>
      <c r="K34" s="40">
        <f>SUM(C34+J34)-8</f>
        <v>94962</v>
      </c>
      <c r="L34" s="1" t="s">
        <v>1</v>
      </c>
      <c r="M34" s="7"/>
      <c r="N34" s="8"/>
      <c r="O34" s="7"/>
      <c r="P34" s="7"/>
    </row>
    <row r="35" spans="1:16" ht="8.25" customHeight="1">
      <c r="A35" s="4">
        <v>361</v>
      </c>
      <c r="B35" s="2" t="s">
        <v>26</v>
      </c>
      <c r="C35" s="41">
        <v>141161</v>
      </c>
      <c r="D35" s="41">
        <v>112</v>
      </c>
      <c r="E35" s="41">
        <v>122</v>
      </c>
      <c r="F35" s="6">
        <f t="shared" si="0"/>
        <v>-10</v>
      </c>
      <c r="G35" s="41">
        <v>677</v>
      </c>
      <c r="H35" s="41">
        <v>517</v>
      </c>
      <c r="I35" s="6">
        <f t="shared" si="1"/>
        <v>160</v>
      </c>
      <c r="J35" s="6">
        <f t="shared" si="7"/>
        <v>150</v>
      </c>
      <c r="K35" s="40">
        <f>SUM(C35+J35)+9</f>
        <v>141320</v>
      </c>
      <c r="L35" s="1" t="s">
        <v>1</v>
      </c>
      <c r="M35" s="7"/>
      <c r="N35" s="8"/>
      <c r="O35" s="7"/>
      <c r="P35" s="7"/>
    </row>
    <row r="36" spans="1:16" s="3" customFormat="1" ht="11.1" customHeight="1">
      <c r="A36" s="9">
        <v>3</v>
      </c>
      <c r="B36" s="10" t="s">
        <v>27</v>
      </c>
      <c r="C36" s="14">
        <f>SUM(C25:C35)</f>
        <v>1759546</v>
      </c>
      <c r="D36" s="14">
        <f aca="true" t="shared" si="8" ref="D36:K36">SUM(D25:D35)</f>
        <v>1256</v>
      </c>
      <c r="E36" s="14">
        <f t="shared" si="8"/>
        <v>1702</v>
      </c>
      <c r="F36" s="36">
        <f t="shared" si="8"/>
        <v>-446</v>
      </c>
      <c r="G36" s="14">
        <f t="shared" si="8"/>
        <v>9135</v>
      </c>
      <c r="H36" s="14">
        <f t="shared" si="8"/>
        <v>7299</v>
      </c>
      <c r="I36" s="34">
        <f t="shared" si="8"/>
        <v>1836</v>
      </c>
      <c r="J36" s="34">
        <f t="shared" si="8"/>
        <v>1390</v>
      </c>
      <c r="K36" s="14">
        <f t="shared" si="8"/>
        <v>1760962</v>
      </c>
      <c r="L36" s="1" t="s">
        <v>1</v>
      </c>
      <c r="M36" s="7"/>
      <c r="N36" s="8"/>
      <c r="O36" s="7"/>
      <c r="P36" s="7"/>
    </row>
    <row r="37" spans="1:16" ht="9.9" customHeight="1">
      <c r="A37" s="4">
        <v>401</v>
      </c>
      <c r="B37" s="2" t="s">
        <v>84</v>
      </c>
      <c r="C37" s="41">
        <v>78743</v>
      </c>
      <c r="D37" s="41">
        <v>57</v>
      </c>
      <c r="E37" s="41">
        <v>65</v>
      </c>
      <c r="F37" s="6">
        <f t="shared" si="0"/>
        <v>-8</v>
      </c>
      <c r="G37" s="41">
        <v>474</v>
      </c>
      <c r="H37" s="41">
        <v>420</v>
      </c>
      <c r="I37" s="6">
        <f t="shared" si="1"/>
        <v>54</v>
      </c>
      <c r="J37" s="6">
        <f t="shared" si="7"/>
        <v>46</v>
      </c>
      <c r="K37" s="40">
        <f>SUM(C37+J37)+8</f>
        <v>78797</v>
      </c>
      <c r="L37" s="1" t="s">
        <v>1</v>
      </c>
      <c r="M37" s="7"/>
      <c r="N37" s="8"/>
      <c r="O37" s="7"/>
      <c r="P37" s="7"/>
    </row>
    <row r="38" spans="1:16" ht="8.25" customHeight="1">
      <c r="A38" s="4">
        <v>402</v>
      </c>
      <c r="B38" s="2" t="s">
        <v>69</v>
      </c>
      <c r="C38" s="41">
        <v>50480</v>
      </c>
      <c r="D38" s="41">
        <v>26</v>
      </c>
      <c r="E38" s="41">
        <v>43</v>
      </c>
      <c r="F38" s="6">
        <f t="shared" si="0"/>
        <v>-17</v>
      </c>
      <c r="G38" s="41">
        <v>333</v>
      </c>
      <c r="H38" s="41">
        <v>306</v>
      </c>
      <c r="I38" s="6">
        <f t="shared" si="1"/>
        <v>27</v>
      </c>
      <c r="J38" s="6">
        <f t="shared" si="7"/>
        <v>10</v>
      </c>
      <c r="K38" s="40">
        <f>SUM(C38+J38)+1</f>
        <v>50491</v>
      </c>
      <c r="L38" s="1" t="s">
        <v>1</v>
      </c>
      <c r="M38" s="7"/>
      <c r="N38" s="8"/>
      <c r="O38" s="7"/>
      <c r="P38" s="7"/>
    </row>
    <row r="39" spans="1:16" ht="8.25" customHeight="1">
      <c r="A39" s="4">
        <v>403</v>
      </c>
      <c r="B39" s="2" t="s">
        <v>85</v>
      </c>
      <c r="C39" s="41">
        <v>173590</v>
      </c>
      <c r="D39" s="41">
        <v>129</v>
      </c>
      <c r="E39" s="41">
        <v>141</v>
      </c>
      <c r="F39" s="6">
        <f t="shared" si="0"/>
        <v>-12</v>
      </c>
      <c r="G39" s="41">
        <v>1502</v>
      </c>
      <c r="H39" s="41">
        <v>1226</v>
      </c>
      <c r="I39" s="6">
        <f t="shared" si="1"/>
        <v>276</v>
      </c>
      <c r="J39" s="6">
        <f t="shared" si="7"/>
        <v>264</v>
      </c>
      <c r="K39" s="40">
        <f>SUM(C39+J39)+2</f>
        <v>173856</v>
      </c>
      <c r="L39" s="1" t="s">
        <v>1</v>
      </c>
      <c r="M39" s="7"/>
      <c r="N39" s="8"/>
      <c r="O39" s="7"/>
      <c r="P39" s="7"/>
    </row>
    <row r="40" spans="1:16" ht="8.25" customHeight="1">
      <c r="A40" s="4">
        <v>404</v>
      </c>
      <c r="B40" s="2" t="s">
        <v>28</v>
      </c>
      <c r="C40" s="41">
        <v>166264</v>
      </c>
      <c r="D40" s="41">
        <v>121</v>
      </c>
      <c r="E40" s="41">
        <v>142</v>
      </c>
      <c r="F40" s="39">
        <f t="shared" si="0"/>
        <v>-21</v>
      </c>
      <c r="G40" s="41">
        <v>1428</v>
      </c>
      <c r="H40" s="41">
        <v>1338</v>
      </c>
      <c r="I40" s="6">
        <f t="shared" si="1"/>
        <v>90</v>
      </c>
      <c r="J40" s="39">
        <f t="shared" si="7"/>
        <v>69</v>
      </c>
      <c r="K40" s="40">
        <f>SUM(C40+J40)-9</f>
        <v>166324</v>
      </c>
      <c r="L40" s="1" t="s">
        <v>1</v>
      </c>
      <c r="M40" s="7"/>
      <c r="N40" s="8"/>
      <c r="O40" s="7"/>
      <c r="P40" s="7"/>
    </row>
    <row r="41" spans="1:16" ht="8.25" customHeight="1">
      <c r="A41" s="4">
        <v>405</v>
      </c>
      <c r="B41" s="2" t="s">
        <v>76</v>
      </c>
      <c r="C41" s="41">
        <v>76141</v>
      </c>
      <c r="D41" s="41">
        <v>40</v>
      </c>
      <c r="E41" s="41">
        <v>98</v>
      </c>
      <c r="F41" s="6">
        <f t="shared" si="0"/>
        <v>-58</v>
      </c>
      <c r="G41" s="41">
        <v>492</v>
      </c>
      <c r="H41" s="41">
        <v>407</v>
      </c>
      <c r="I41" s="6">
        <f t="shared" si="1"/>
        <v>85</v>
      </c>
      <c r="J41" s="6">
        <f t="shared" si="7"/>
        <v>27</v>
      </c>
      <c r="K41" s="40">
        <f>SUM(C41+J41)+3</f>
        <v>76171</v>
      </c>
      <c r="L41" s="1" t="s">
        <v>1</v>
      </c>
      <c r="M41" s="7"/>
      <c r="N41" s="8"/>
      <c r="O41" s="7"/>
      <c r="P41" s="7"/>
    </row>
    <row r="42" spans="1:16" ht="8.25" customHeight="1">
      <c r="A42" s="4">
        <v>451</v>
      </c>
      <c r="B42" s="2" t="s">
        <v>64</v>
      </c>
      <c r="C42" s="41">
        <v>129017</v>
      </c>
      <c r="D42" s="41">
        <v>83</v>
      </c>
      <c r="E42" s="41">
        <v>111</v>
      </c>
      <c r="F42" s="6">
        <f t="shared" si="0"/>
        <v>-28</v>
      </c>
      <c r="G42" s="41">
        <v>658</v>
      </c>
      <c r="H42" s="41">
        <v>662</v>
      </c>
      <c r="I42" s="6">
        <f t="shared" si="1"/>
        <v>-4</v>
      </c>
      <c r="J42" s="6">
        <f t="shared" si="7"/>
        <v>-32</v>
      </c>
      <c r="K42" s="40">
        <f>SUM(C42+J42)+3</f>
        <v>128988</v>
      </c>
      <c r="L42" s="1" t="s">
        <v>1</v>
      </c>
      <c r="M42" s="7"/>
      <c r="N42" s="8"/>
      <c r="O42" s="7"/>
      <c r="P42" s="7"/>
    </row>
    <row r="43" spans="1:16" ht="8.25" customHeight="1">
      <c r="A43" s="4">
        <v>452</v>
      </c>
      <c r="B43" s="2" t="s">
        <v>29</v>
      </c>
      <c r="C43" s="41">
        <v>192691</v>
      </c>
      <c r="D43" s="41">
        <v>127</v>
      </c>
      <c r="E43" s="41">
        <v>201</v>
      </c>
      <c r="F43" s="6">
        <f t="shared" si="0"/>
        <v>-74</v>
      </c>
      <c r="G43" s="41">
        <v>815</v>
      </c>
      <c r="H43" s="41">
        <v>714</v>
      </c>
      <c r="I43" s="6">
        <f t="shared" si="1"/>
        <v>101</v>
      </c>
      <c r="J43" s="6">
        <f t="shared" si="7"/>
        <v>27</v>
      </c>
      <c r="K43" s="40">
        <f>SUM(C43+J43)-1</f>
        <v>192717</v>
      </c>
      <c r="L43" s="1" t="s">
        <v>1</v>
      </c>
      <c r="M43" s="7"/>
      <c r="N43" s="8"/>
      <c r="O43" s="7"/>
      <c r="P43" s="7"/>
    </row>
    <row r="44" spans="1:16" ht="8.25" customHeight="1">
      <c r="A44" s="4">
        <v>453</v>
      </c>
      <c r="B44" s="2" t="s">
        <v>30</v>
      </c>
      <c r="C44" s="41">
        <v>179594</v>
      </c>
      <c r="D44" s="41">
        <v>163</v>
      </c>
      <c r="E44" s="41">
        <v>137</v>
      </c>
      <c r="F44" s="6">
        <f t="shared" si="0"/>
        <v>26</v>
      </c>
      <c r="G44" s="41">
        <v>1696</v>
      </c>
      <c r="H44" s="41">
        <v>1543</v>
      </c>
      <c r="I44" s="6">
        <f t="shared" si="1"/>
        <v>153</v>
      </c>
      <c r="J44" s="6">
        <f t="shared" si="7"/>
        <v>179</v>
      </c>
      <c r="K44" s="40">
        <f>SUM(C44+J44)-10</f>
        <v>179763</v>
      </c>
      <c r="L44" s="1" t="s">
        <v>1</v>
      </c>
      <c r="M44" s="7"/>
      <c r="N44" s="8"/>
      <c r="O44" s="7"/>
      <c r="P44" s="7"/>
    </row>
    <row r="45" spans="1:16" ht="8.25" customHeight="1">
      <c r="A45" s="4">
        <v>454</v>
      </c>
      <c r="B45" s="2" t="s">
        <v>31</v>
      </c>
      <c r="C45" s="41">
        <v>339810</v>
      </c>
      <c r="D45" s="41">
        <v>290</v>
      </c>
      <c r="E45" s="41">
        <v>263</v>
      </c>
      <c r="F45" s="6">
        <f t="shared" si="0"/>
        <v>27</v>
      </c>
      <c r="G45" s="41">
        <v>1705</v>
      </c>
      <c r="H45" s="41">
        <v>1464</v>
      </c>
      <c r="I45" s="6">
        <f t="shared" si="1"/>
        <v>241</v>
      </c>
      <c r="J45" s="6">
        <f t="shared" si="7"/>
        <v>268</v>
      </c>
      <c r="K45" s="40">
        <f>SUM(C45+J45)+10</f>
        <v>340088</v>
      </c>
      <c r="L45" s="1" t="s">
        <v>1</v>
      </c>
      <c r="M45" s="7"/>
      <c r="N45" s="8"/>
      <c r="O45" s="7"/>
      <c r="P45" s="7"/>
    </row>
    <row r="46" spans="1:16" ht="8.25" customHeight="1">
      <c r="A46" s="4">
        <v>455</v>
      </c>
      <c r="B46" s="2" t="s">
        <v>32</v>
      </c>
      <c r="C46" s="41">
        <v>100663</v>
      </c>
      <c r="D46" s="41">
        <v>71</v>
      </c>
      <c r="E46" s="41">
        <v>106</v>
      </c>
      <c r="F46" s="6">
        <f t="shared" si="0"/>
        <v>-35</v>
      </c>
      <c r="G46" s="41">
        <v>490</v>
      </c>
      <c r="H46" s="41">
        <v>448</v>
      </c>
      <c r="I46" s="6">
        <f t="shared" si="1"/>
        <v>42</v>
      </c>
      <c r="J46" s="6">
        <f t="shared" si="7"/>
        <v>7</v>
      </c>
      <c r="K46" s="40">
        <f>SUM(C46+J46)-5</f>
        <v>100665</v>
      </c>
      <c r="L46" s="1" t="s">
        <v>1</v>
      </c>
      <c r="M46" s="7"/>
      <c r="N46" s="8"/>
      <c r="O46" s="7"/>
      <c r="P46" s="7"/>
    </row>
    <row r="47" spans="1:16" ht="8.25" customHeight="1">
      <c r="A47" s="4">
        <v>456</v>
      </c>
      <c r="B47" s="2" t="s">
        <v>33</v>
      </c>
      <c r="C47" s="41">
        <v>141638</v>
      </c>
      <c r="D47" s="41">
        <v>105</v>
      </c>
      <c r="E47" s="41">
        <v>122</v>
      </c>
      <c r="F47" s="6">
        <f t="shared" si="0"/>
        <v>-17</v>
      </c>
      <c r="G47" s="41">
        <v>544</v>
      </c>
      <c r="H47" s="41">
        <v>459</v>
      </c>
      <c r="I47" s="6">
        <f t="shared" si="1"/>
        <v>85</v>
      </c>
      <c r="J47" s="6">
        <f t="shared" si="7"/>
        <v>68</v>
      </c>
      <c r="K47" s="40">
        <f>SUM(C47+J47)-2</f>
        <v>141704</v>
      </c>
      <c r="L47" s="1" t="s">
        <v>1</v>
      </c>
      <c r="M47" s="7"/>
      <c r="N47" s="8"/>
      <c r="O47" s="7"/>
      <c r="P47" s="7"/>
    </row>
    <row r="48" spans="1:16" ht="8.25" customHeight="1">
      <c r="A48" s="4">
        <v>457</v>
      </c>
      <c r="B48" s="2" t="s">
        <v>34</v>
      </c>
      <c r="C48" s="41">
        <v>173666</v>
      </c>
      <c r="D48" s="41">
        <v>141</v>
      </c>
      <c r="E48" s="41">
        <v>178</v>
      </c>
      <c r="F48" s="6">
        <f t="shared" si="0"/>
        <v>-37</v>
      </c>
      <c r="G48" s="41">
        <v>853</v>
      </c>
      <c r="H48" s="41">
        <v>598</v>
      </c>
      <c r="I48" s="6">
        <f t="shared" si="1"/>
        <v>255</v>
      </c>
      <c r="J48" s="6">
        <f t="shared" si="7"/>
        <v>218</v>
      </c>
      <c r="K48" s="40">
        <f>SUM(C48+J48)-3</f>
        <v>173881</v>
      </c>
      <c r="L48" s="1" t="s">
        <v>1</v>
      </c>
      <c r="M48" s="7"/>
      <c r="N48" s="8"/>
      <c r="O48" s="7"/>
      <c r="P48" s="7"/>
    </row>
    <row r="49" spans="1:16" ht="8.25" customHeight="1">
      <c r="A49" s="4">
        <v>458</v>
      </c>
      <c r="B49" s="2" t="s">
        <v>35</v>
      </c>
      <c r="C49" s="41">
        <v>134577</v>
      </c>
      <c r="D49" s="41">
        <v>107</v>
      </c>
      <c r="E49" s="41">
        <v>130</v>
      </c>
      <c r="F49" s="6">
        <f t="shared" si="0"/>
        <v>-23</v>
      </c>
      <c r="G49" s="42">
        <v>772</v>
      </c>
      <c r="H49" s="41">
        <v>615</v>
      </c>
      <c r="I49" s="6">
        <f t="shared" si="1"/>
        <v>157</v>
      </c>
      <c r="J49" s="6">
        <f t="shared" si="7"/>
        <v>134</v>
      </c>
      <c r="K49" s="40">
        <f>SUM(C49+J49)+1</f>
        <v>134712</v>
      </c>
      <c r="L49" s="1" t="s">
        <v>1</v>
      </c>
      <c r="M49" s="7"/>
      <c r="N49" s="8"/>
      <c r="O49" s="7"/>
      <c r="P49" s="7"/>
    </row>
    <row r="50" spans="1:16" ht="8.25" customHeight="1">
      <c r="A50" s="4">
        <v>459</v>
      </c>
      <c r="B50" s="2" t="s">
        <v>36</v>
      </c>
      <c r="C50" s="41">
        <v>366282</v>
      </c>
      <c r="D50" s="41">
        <v>277</v>
      </c>
      <c r="E50" s="41">
        <v>336</v>
      </c>
      <c r="F50" s="6">
        <f t="shared" si="0"/>
        <v>-59</v>
      </c>
      <c r="G50" s="41">
        <v>2836</v>
      </c>
      <c r="H50" s="41">
        <v>2078</v>
      </c>
      <c r="I50" s="6">
        <f t="shared" si="1"/>
        <v>758</v>
      </c>
      <c r="J50" s="6">
        <f t="shared" si="7"/>
        <v>699</v>
      </c>
      <c r="K50" s="40">
        <f>SUM(C50+J50)-6</f>
        <v>366975</v>
      </c>
      <c r="L50" s="1" t="s">
        <v>1</v>
      </c>
      <c r="M50" s="7"/>
      <c r="N50" s="8"/>
      <c r="O50" s="7"/>
      <c r="P50" s="7"/>
    </row>
    <row r="51" spans="1:16" ht="8.25" customHeight="1">
      <c r="A51" s="4">
        <v>460</v>
      </c>
      <c r="B51" s="2" t="s">
        <v>37</v>
      </c>
      <c r="C51" s="41">
        <v>147335</v>
      </c>
      <c r="D51" s="41">
        <v>132</v>
      </c>
      <c r="E51" s="41">
        <v>109</v>
      </c>
      <c r="F51" s="6">
        <f t="shared" si="0"/>
        <v>23</v>
      </c>
      <c r="G51" s="41">
        <v>784</v>
      </c>
      <c r="H51" s="41">
        <v>870</v>
      </c>
      <c r="I51" s="6">
        <f t="shared" si="1"/>
        <v>-86</v>
      </c>
      <c r="J51" s="6">
        <f t="shared" si="7"/>
        <v>-63</v>
      </c>
      <c r="K51" s="40">
        <f>SUM(C51+J51)+8</f>
        <v>147280</v>
      </c>
      <c r="L51" s="1" t="s">
        <v>1</v>
      </c>
      <c r="M51" s="7"/>
      <c r="N51" s="8"/>
      <c r="O51" s="7"/>
      <c r="P51" s="7"/>
    </row>
    <row r="52" spans="1:16" ht="8.25" customHeight="1">
      <c r="A52" s="4">
        <v>461</v>
      </c>
      <c r="B52" s="2" t="s">
        <v>38</v>
      </c>
      <c r="C52" s="41">
        <v>89688</v>
      </c>
      <c r="D52" s="41">
        <v>60</v>
      </c>
      <c r="E52" s="41">
        <v>80</v>
      </c>
      <c r="F52" s="6">
        <f t="shared" si="0"/>
        <v>-20</v>
      </c>
      <c r="G52" s="41">
        <v>375</v>
      </c>
      <c r="H52" s="41">
        <v>405</v>
      </c>
      <c r="I52" s="6">
        <f t="shared" si="1"/>
        <v>-30</v>
      </c>
      <c r="J52" s="6">
        <f t="shared" si="7"/>
        <v>-50</v>
      </c>
      <c r="K52" s="40">
        <f>SUM(C52+J52)-1</f>
        <v>89637</v>
      </c>
      <c r="L52" s="1" t="s">
        <v>1</v>
      </c>
      <c r="M52" s="7"/>
      <c r="N52" s="8"/>
      <c r="O52" s="7"/>
      <c r="P52" s="7"/>
    </row>
    <row r="53" spans="1:16" ht="8.25" customHeight="1">
      <c r="A53" s="4">
        <v>462</v>
      </c>
      <c r="B53" s="2" t="s">
        <v>86</v>
      </c>
      <c r="C53" s="41">
        <v>58610</v>
      </c>
      <c r="D53" s="41">
        <v>29</v>
      </c>
      <c r="E53" s="41">
        <v>56</v>
      </c>
      <c r="F53" s="6">
        <f t="shared" si="0"/>
        <v>-27</v>
      </c>
      <c r="G53" s="41">
        <v>344</v>
      </c>
      <c r="H53" s="41">
        <v>301</v>
      </c>
      <c r="I53" s="6">
        <f t="shared" si="1"/>
        <v>43</v>
      </c>
      <c r="J53" s="6">
        <f t="shared" si="7"/>
        <v>16</v>
      </c>
      <c r="K53" s="40">
        <f>SUM(C53+J53)+1</f>
        <v>58627</v>
      </c>
      <c r="L53" s="1" t="s">
        <v>1</v>
      </c>
      <c r="M53" s="7"/>
      <c r="N53" s="8"/>
      <c r="O53" s="7"/>
      <c r="P53" s="7"/>
    </row>
    <row r="54" spans="1:16" ht="11.1" customHeight="1">
      <c r="A54" s="9">
        <v>4</v>
      </c>
      <c r="B54" s="10" t="s">
        <v>39</v>
      </c>
      <c r="C54" s="14">
        <f>SUM(C37:C53)</f>
        <v>2598789</v>
      </c>
      <c r="D54" s="14">
        <f aca="true" t="shared" si="9" ref="D54:K54">SUM(D37:D53)</f>
        <v>1958</v>
      </c>
      <c r="E54" s="14">
        <f t="shared" si="9"/>
        <v>2318</v>
      </c>
      <c r="F54" s="36">
        <f t="shared" si="9"/>
        <v>-360</v>
      </c>
      <c r="G54" s="14">
        <f t="shared" si="9"/>
        <v>16101</v>
      </c>
      <c r="H54" s="14">
        <f t="shared" si="9"/>
        <v>13854</v>
      </c>
      <c r="I54" s="49">
        <f t="shared" si="9"/>
        <v>2247</v>
      </c>
      <c r="J54" s="49">
        <f t="shared" si="9"/>
        <v>1887</v>
      </c>
      <c r="K54" s="11">
        <f t="shared" si="9"/>
        <v>2600676</v>
      </c>
      <c r="L54" s="1" t="s">
        <v>1</v>
      </c>
      <c r="M54" s="7"/>
      <c r="N54" s="8"/>
      <c r="O54" s="7"/>
      <c r="P54" s="7"/>
    </row>
    <row r="55" spans="1:17" s="3" customFormat="1" ht="11.1" customHeight="1">
      <c r="A55" s="37" t="s">
        <v>40</v>
      </c>
      <c r="B55" s="10" t="s">
        <v>41</v>
      </c>
      <c r="C55" s="14">
        <f>SUM(C15,C24,C36,C54)</f>
        <v>8151530</v>
      </c>
      <c r="D55" s="14">
        <f aca="true" t="shared" si="10" ref="D55:J55">SUM(D15,D24,D36,D54)</f>
        <v>6040</v>
      </c>
      <c r="E55" s="14">
        <f t="shared" si="10"/>
        <v>7867</v>
      </c>
      <c r="F55" s="34">
        <f t="shared" si="10"/>
        <v>-1827</v>
      </c>
      <c r="G55" s="14">
        <f t="shared" si="10"/>
        <v>44731</v>
      </c>
      <c r="H55" s="14">
        <f t="shared" si="10"/>
        <v>37984</v>
      </c>
      <c r="I55" s="34">
        <f t="shared" si="10"/>
        <v>6747</v>
      </c>
      <c r="J55" s="34">
        <f t="shared" si="10"/>
        <v>4920</v>
      </c>
      <c r="K55" s="11">
        <f>SUM(K15+K24+K36+K54)</f>
        <v>8156472</v>
      </c>
      <c r="L55" s="1" t="s">
        <v>1</v>
      </c>
      <c r="M55" s="7"/>
      <c r="N55" s="32"/>
      <c r="O55" s="32"/>
      <c r="P55" s="32"/>
      <c r="Q55" s="32"/>
    </row>
    <row r="56" spans="1:21" ht="9.6" customHeight="1">
      <c r="A56" s="16" t="s">
        <v>42</v>
      </c>
      <c r="B56" s="2" t="s">
        <v>43</v>
      </c>
      <c r="C56" s="48">
        <f>3509412+509085</f>
        <v>4018497</v>
      </c>
      <c r="D56" s="51">
        <v>2999</v>
      </c>
      <c r="E56" s="51">
        <v>3922</v>
      </c>
      <c r="F56" s="50">
        <f>D56-E56</f>
        <v>-923</v>
      </c>
      <c r="G56" s="51">
        <v>24103</v>
      </c>
      <c r="H56" s="51">
        <v>20014</v>
      </c>
      <c r="I56" s="52">
        <f>G56-H56</f>
        <v>4089</v>
      </c>
      <c r="J56" s="52">
        <f aca="true" t="shared" si="11" ref="J56:J57">F56+I56</f>
        <v>3166</v>
      </c>
      <c r="K56" s="53">
        <f>SUM(C56+J56)+17</f>
        <v>4021680</v>
      </c>
      <c r="L56" s="1" t="s">
        <v>1</v>
      </c>
      <c r="M56" s="7"/>
      <c r="N56" s="7"/>
      <c r="O56" s="33"/>
      <c r="P56" s="33"/>
      <c r="Q56" s="7"/>
      <c r="R56" s="7"/>
      <c r="S56" s="7"/>
      <c r="T56" s="7"/>
      <c r="U56" s="7"/>
    </row>
    <row r="57" spans="1:21" ht="9.6" customHeight="1">
      <c r="A57" s="16" t="s">
        <v>42</v>
      </c>
      <c r="B57" s="2" t="s">
        <v>44</v>
      </c>
      <c r="C57" s="48">
        <f>3658855+474178</f>
        <v>4133033</v>
      </c>
      <c r="D57" s="51">
        <v>3041</v>
      </c>
      <c r="E57" s="51">
        <v>3945</v>
      </c>
      <c r="F57" s="54">
        <f>D57-E57</f>
        <v>-904</v>
      </c>
      <c r="G57" s="51">
        <v>20628</v>
      </c>
      <c r="H57" s="51">
        <v>17970</v>
      </c>
      <c r="I57" s="52">
        <f aca="true" t="shared" si="12" ref="I57">G57-H57</f>
        <v>2658</v>
      </c>
      <c r="J57" s="50">
        <f t="shared" si="11"/>
        <v>1754</v>
      </c>
      <c r="K57" s="53">
        <f>SUM(C57+J57)+5</f>
        <v>4134792</v>
      </c>
      <c r="L57" s="1" t="s">
        <v>1</v>
      </c>
      <c r="M57" s="7"/>
      <c r="N57" s="23"/>
      <c r="O57" s="55"/>
      <c r="P57" s="55"/>
      <c r="Q57" s="7"/>
      <c r="R57" s="7"/>
      <c r="S57" s="7"/>
      <c r="T57" s="7"/>
      <c r="U57" s="7"/>
    </row>
    <row r="58" spans="1:14" s="3" customFormat="1" ht="11.4" customHeight="1">
      <c r="A58" s="61" t="s">
        <v>45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1" t="s">
        <v>1</v>
      </c>
      <c r="M58" s="7"/>
      <c r="N58" s="8"/>
    </row>
    <row r="59" spans="1:21" ht="8.25" customHeight="1">
      <c r="A59" s="17">
        <v>153017</v>
      </c>
      <c r="B59" s="2" t="s">
        <v>74</v>
      </c>
      <c r="C59" s="41">
        <v>50226</v>
      </c>
      <c r="D59" s="41">
        <v>24</v>
      </c>
      <c r="E59" s="41">
        <v>69</v>
      </c>
      <c r="F59" s="6">
        <f aca="true" t="shared" si="13" ref="F59:F73">D59-E59</f>
        <v>-45</v>
      </c>
      <c r="G59" s="42">
        <v>321</v>
      </c>
      <c r="H59" s="42">
        <v>249</v>
      </c>
      <c r="I59" s="6">
        <f aca="true" t="shared" si="14" ref="I59:I73">G59-H59</f>
        <v>72</v>
      </c>
      <c r="J59" s="6">
        <f aca="true" t="shared" si="15" ref="J59:J73">F59+I59</f>
        <v>27</v>
      </c>
      <c r="K59" s="5">
        <f>SUM(C59+J59)-1</f>
        <v>50252</v>
      </c>
      <c r="L59" s="1" t="s">
        <v>1</v>
      </c>
      <c r="M59" s="22"/>
      <c r="N59" s="8"/>
      <c r="O59" s="7"/>
      <c r="P59" s="7"/>
      <c r="Q59" s="7"/>
      <c r="R59" s="7"/>
      <c r="S59" s="7"/>
      <c r="T59" s="7"/>
      <c r="U59" s="7"/>
    </row>
    <row r="60" spans="1:14" ht="8.25" customHeight="1">
      <c r="A60" s="17">
        <v>157006</v>
      </c>
      <c r="B60" s="2" t="s">
        <v>87</v>
      </c>
      <c r="C60" s="41">
        <v>51344</v>
      </c>
      <c r="D60" s="41">
        <v>27</v>
      </c>
      <c r="E60" s="41">
        <v>46</v>
      </c>
      <c r="F60" s="6">
        <f t="shared" si="13"/>
        <v>-19</v>
      </c>
      <c r="G60" s="42">
        <v>313</v>
      </c>
      <c r="H60" s="42">
        <v>285</v>
      </c>
      <c r="I60" s="6">
        <f t="shared" si="14"/>
        <v>28</v>
      </c>
      <c r="J60" s="6">
        <f t="shared" si="15"/>
        <v>9</v>
      </c>
      <c r="K60" s="5">
        <f>SUM(C60+J60)-3</f>
        <v>51350</v>
      </c>
      <c r="L60" s="1" t="s">
        <v>1</v>
      </c>
      <c r="M60" s="5"/>
      <c r="N60" s="8"/>
    </row>
    <row r="61" spans="1:14" ht="8.25" customHeight="1">
      <c r="A61" s="17">
        <v>158037</v>
      </c>
      <c r="B61" s="2" t="s">
        <v>46</v>
      </c>
      <c r="C61" s="41">
        <v>52744</v>
      </c>
      <c r="D61" s="41">
        <v>39</v>
      </c>
      <c r="E61" s="41">
        <v>54</v>
      </c>
      <c r="F61" s="6">
        <f t="shared" si="13"/>
        <v>-15</v>
      </c>
      <c r="G61" s="42">
        <v>345</v>
      </c>
      <c r="H61" s="42">
        <v>272</v>
      </c>
      <c r="I61" s="6">
        <f t="shared" si="14"/>
        <v>73</v>
      </c>
      <c r="J61" s="6">
        <f t="shared" si="15"/>
        <v>58</v>
      </c>
      <c r="K61" s="5">
        <f>SUM(C61+J61)+2</f>
        <v>52804</v>
      </c>
      <c r="L61" s="1" t="s">
        <v>1</v>
      </c>
      <c r="M61" s="5"/>
      <c r="N61" s="8"/>
    </row>
    <row r="62" spans="1:14" ht="8.25" customHeight="1">
      <c r="A62" s="17">
        <v>159016</v>
      </c>
      <c r="B62" s="2" t="s">
        <v>47</v>
      </c>
      <c r="C62" s="41">
        <v>118916</v>
      </c>
      <c r="D62" s="41">
        <v>95</v>
      </c>
      <c r="E62" s="41">
        <v>105</v>
      </c>
      <c r="F62" s="6">
        <f t="shared" si="13"/>
        <v>-10</v>
      </c>
      <c r="G62" s="42">
        <v>1021</v>
      </c>
      <c r="H62" s="42">
        <v>998</v>
      </c>
      <c r="I62" s="6">
        <f t="shared" si="14"/>
        <v>23</v>
      </c>
      <c r="J62" s="6">
        <f t="shared" si="15"/>
        <v>13</v>
      </c>
      <c r="K62" s="5">
        <f>SUM(C62+J62)-4</f>
        <v>118925</v>
      </c>
      <c r="L62" s="1" t="s">
        <v>1</v>
      </c>
      <c r="M62" s="5"/>
      <c r="N62" s="8"/>
    </row>
    <row r="63" spans="1:14" ht="8.25" customHeight="1">
      <c r="A63" s="17">
        <v>241005</v>
      </c>
      <c r="B63" s="2" t="s">
        <v>48</v>
      </c>
      <c r="C63" s="41">
        <v>61301</v>
      </c>
      <c r="D63" s="41">
        <v>39</v>
      </c>
      <c r="E63" s="41">
        <v>61</v>
      </c>
      <c r="F63" s="6">
        <f t="shared" si="13"/>
        <v>-22</v>
      </c>
      <c r="G63" s="42">
        <v>564</v>
      </c>
      <c r="H63" s="42">
        <v>354</v>
      </c>
      <c r="I63" s="6">
        <f t="shared" si="14"/>
        <v>210</v>
      </c>
      <c r="J63" s="6">
        <f t="shared" si="15"/>
        <v>188</v>
      </c>
      <c r="K63" s="45">
        <f>SUM(C63+J63)+2</f>
        <v>61491</v>
      </c>
      <c r="L63" s="1" t="s">
        <v>1</v>
      </c>
      <c r="M63" s="5"/>
      <c r="N63" s="8"/>
    </row>
    <row r="64" spans="1:14" ht="8.25" customHeight="1">
      <c r="A64" s="17">
        <v>241010</v>
      </c>
      <c r="B64" s="2" t="s">
        <v>66</v>
      </c>
      <c r="C64" s="41">
        <v>55465</v>
      </c>
      <c r="D64" s="41">
        <v>42</v>
      </c>
      <c r="E64" s="41">
        <v>44</v>
      </c>
      <c r="F64" s="6">
        <f t="shared" si="13"/>
        <v>-2</v>
      </c>
      <c r="G64" s="42">
        <v>421</v>
      </c>
      <c r="H64" s="42">
        <v>299</v>
      </c>
      <c r="I64" s="6">
        <f t="shared" si="14"/>
        <v>122</v>
      </c>
      <c r="J64" s="6">
        <f t="shared" si="15"/>
        <v>120</v>
      </c>
      <c r="K64" s="5">
        <f>SUM(C64+J64)-2</f>
        <v>55583</v>
      </c>
      <c r="L64" s="1" t="s">
        <v>1</v>
      </c>
      <c r="M64" s="5"/>
      <c r="N64" s="8"/>
    </row>
    <row r="65" spans="1:14" ht="8.25" customHeight="1">
      <c r="A65" s="17">
        <v>252006</v>
      </c>
      <c r="B65" s="2" t="s">
        <v>88</v>
      </c>
      <c r="C65" s="41">
        <v>58025</v>
      </c>
      <c r="D65" s="41">
        <v>43</v>
      </c>
      <c r="E65" s="41">
        <v>75</v>
      </c>
      <c r="F65" s="6">
        <f t="shared" si="13"/>
        <v>-32</v>
      </c>
      <c r="G65" s="42">
        <v>378</v>
      </c>
      <c r="H65" s="42">
        <v>386</v>
      </c>
      <c r="I65" s="6">
        <f t="shared" si="14"/>
        <v>-8</v>
      </c>
      <c r="J65" s="6">
        <f t="shared" si="15"/>
        <v>-40</v>
      </c>
      <c r="K65" s="5">
        <f>SUM(C65+J65)-1</f>
        <v>57984</v>
      </c>
      <c r="L65" s="1" t="s">
        <v>1</v>
      </c>
      <c r="M65" s="5"/>
      <c r="N65" s="8"/>
    </row>
    <row r="66" spans="1:14" ht="8.25" customHeight="1">
      <c r="A66" s="17">
        <v>254021</v>
      </c>
      <c r="B66" s="2" t="s">
        <v>49</v>
      </c>
      <c r="C66" s="41">
        <v>101774</v>
      </c>
      <c r="D66" s="41">
        <v>94</v>
      </c>
      <c r="E66" s="41">
        <v>82</v>
      </c>
      <c r="F66" s="6">
        <f t="shared" si="13"/>
        <v>12</v>
      </c>
      <c r="G66" s="42">
        <v>655</v>
      </c>
      <c r="H66" s="42">
        <v>643</v>
      </c>
      <c r="I66" s="6">
        <f t="shared" si="14"/>
        <v>12</v>
      </c>
      <c r="J66" s="6">
        <f t="shared" si="15"/>
        <v>24</v>
      </c>
      <c r="K66" s="35">
        <f>SUM(C66+J66)+2</f>
        <v>101800</v>
      </c>
      <c r="L66" s="1" t="s">
        <v>1</v>
      </c>
      <c r="M66" s="5"/>
      <c r="N66" s="8"/>
    </row>
    <row r="67" spans="1:14" ht="8.25" customHeight="1">
      <c r="A67" s="17">
        <v>351006</v>
      </c>
      <c r="B67" s="2" t="s">
        <v>67</v>
      </c>
      <c r="C67" s="41">
        <v>70269</v>
      </c>
      <c r="D67" s="41">
        <v>52</v>
      </c>
      <c r="E67" s="41">
        <v>75</v>
      </c>
      <c r="F67" s="6">
        <f t="shared" si="13"/>
        <v>-23</v>
      </c>
      <c r="G67" s="42">
        <v>474</v>
      </c>
      <c r="H67" s="42">
        <v>417</v>
      </c>
      <c r="I67" s="6">
        <f t="shared" si="14"/>
        <v>57</v>
      </c>
      <c r="J67" s="6">
        <f t="shared" si="15"/>
        <v>34</v>
      </c>
      <c r="K67" s="5">
        <f>SUM(C67+J67)-2</f>
        <v>70301</v>
      </c>
      <c r="L67" s="1" t="s">
        <v>1</v>
      </c>
      <c r="M67" s="5"/>
      <c r="N67" s="8"/>
    </row>
    <row r="68" spans="1:14" ht="8.25" customHeight="1">
      <c r="A68" s="17">
        <v>352011</v>
      </c>
      <c r="B68" s="2" t="s">
        <v>50</v>
      </c>
      <c r="C68" s="41">
        <v>48653</v>
      </c>
      <c r="D68" s="41">
        <v>30</v>
      </c>
      <c r="E68" s="41">
        <v>72</v>
      </c>
      <c r="F68" s="6">
        <f t="shared" si="13"/>
        <v>-42</v>
      </c>
      <c r="G68" s="42">
        <v>223</v>
      </c>
      <c r="H68" s="42">
        <v>211</v>
      </c>
      <c r="I68" s="6">
        <f t="shared" si="14"/>
        <v>12</v>
      </c>
      <c r="J68" s="6">
        <f t="shared" si="15"/>
        <v>-30</v>
      </c>
      <c r="K68" s="5">
        <f>SUM(C68+J68)+1</f>
        <v>48624</v>
      </c>
      <c r="L68" s="1" t="s">
        <v>1</v>
      </c>
      <c r="M68" s="5"/>
      <c r="N68" s="8"/>
    </row>
    <row r="69" spans="1:14" ht="8.25" customHeight="1">
      <c r="A69" s="17">
        <v>355022</v>
      </c>
      <c r="B69" s="2" t="s">
        <v>75</v>
      </c>
      <c r="C69" s="41">
        <v>76919</v>
      </c>
      <c r="D69" s="41">
        <v>51</v>
      </c>
      <c r="E69" s="41">
        <v>55</v>
      </c>
      <c r="F69" s="6">
        <f t="shared" si="13"/>
        <v>-4</v>
      </c>
      <c r="G69" s="42">
        <v>658</v>
      </c>
      <c r="H69" s="42">
        <v>594</v>
      </c>
      <c r="I69" s="38">
        <f t="shared" si="14"/>
        <v>64</v>
      </c>
      <c r="J69" s="6">
        <f t="shared" si="15"/>
        <v>60</v>
      </c>
      <c r="K69" s="5">
        <f>SUM(C69+J69)+1</f>
        <v>76980</v>
      </c>
      <c r="L69" s="1" t="s">
        <v>1</v>
      </c>
      <c r="M69" s="5"/>
      <c r="N69" s="8"/>
    </row>
    <row r="70" spans="1:14" ht="8.25" customHeight="1">
      <c r="A70" s="17">
        <v>359038</v>
      </c>
      <c r="B70" s="2" t="s">
        <v>89</v>
      </c>
      <c r="C70" s="41">
        <v>48604</v>
      </c>
      <c r="D70" s="41">
        <v>42</v>
      </c>
      <c r="E70" s="41">
        <v>52</v>
      </c>
      <c r="F70" s="6">
        <f t="shared" si="13"/>
        <v>-10</v>
      </c>
      <c r="G70" s="42">
        <v>380</v>
      </c>
      <c r="H70" s="42">
        <v>325</v>
      </c>
      <c r="I70" s="6">
        <f t="shared" si="14"/>
        <v>55</v>
      </c>
      <c r="J70" s="6">
        <f t="shared" si="15"/>
        <v>45</v>
      </c>
      <c r="K70" s="35">
        <f>SUM(C70+J70)+3</f>
        <v>48652</v>
      </c>
      <c r="L70" s="1" t="s">
        <v>1</v>
      </c>
      <c r="M70" s="5"/>
      <c r="N70" s="8"/>
    </row>
    <row r="71" spans="1:14" ht="8.25" customHeight="1">
      <c r="A71" s="17">
        <v>454032</v>
      </c>
      <c r="B71" s="2" t="s">
        <v>90</v>
      </c>
      <c r="C71" s="41">
        <v>56745</v>
      </c>
      <c r="D71" s="41">
        <v>53</v>
      </c>
      <c r="E71" s="41">
        <v>42</v>
      </c>
      <c r="F71" s="6">
        <f t="shared" si="13"/>
        <v>11</v>
      </c>
      <c r="G71" s="42">
        <v>342</v>
      </c>
      <c r="H71" s="42">
        <v>252</v>
      </c>
      <c r="I71" s="38">
        <f t="shared" si="14"/>
        <v>90</v>
      </c>
      <c r="J71" s="6">
        <f t="shared" si="15"/>
        <v>101</v>
      </c>
      <c r="K71" s="5">
        <f>SUM(C71+J71)-1</f>
        <v>56845</v>
      </c>
      <c r="L71" s="1" t="s">
        <v>1</v>
      </c>
      <c r="M71" s="5"/>
      <c r="N71" s="8"/>
    </row>
    <row r="72" spans="1:14" ht="8.25" customHeight="1">
      <c r="A72" s="17">
        <v>456015</v>
      </c>
      <c r="B72" s="2" t="s">
        <v>51</v>
      </c>
      <c r="C72" s="41">
        <v>55489</v>
      </c>
      <c r="D72" s="41">
        <v>43</v>
      </c>
      <c r="E72" s="41">
        <v>48</v>
      </c>
      <c r="F72" s="6">
        <f t="shared" si="13"/>
        <v>-5</v>
      </c>
      <c r="G72" s="42">
        <v>250</v>
      </c>
      <c r="H72" s="42">
        <v>221</v>
      </c>
      <c r="I72" s="6">
        <f t="shared" si="14"/>
        <v>29</v>
      </c>
      <c r="J72" s="6">
        <f t="shared" si="15"/>
        <v>24</v>
      </c>
      <c r="K72" s="5">
        <f>SUM(C72+J72)</f>
        <v>55513</v>
      </c>
      <c r="L72" s="1" t="s">
        <v>1</v>
      </c>
      <c r="M72" s="5"/>
      <c r="N72" s="8"/>
    </row>
    <row r="73" spans="1:14" ht="8.25" customHeight="1">
      <c r="A73" s="17">
        <v>459024</v>
      </c>
      <c r="B73" s="2" t="s">
        <v>52</v>
      </c>
      <c r="C73" s="41">
        <v>47375</v>
      </c>
      <c r="D73" s="41">
        <v>23</v>
      </c>
      <c r="E73" s="41">
        <v>26</v>
      </c>
      <c r="F73" s="38">
        <f t="shared" si="13"/>
        <v>-3</v>
      </c>
      <c r="G73" s="42">
        <v>195</v>
      </c>
      <c r="H73" s="42">
        <v>181</v>
      </c>
      <c r="I73" s="6">
        <f t="shared" si="14"/>
        <v>14</v>
      </c>
      <c r="J73" s="6">
        <f t="shared" si="15"/>
        <v>11</v>
      </c>
      <c r="K73" s="35">
        <f>SUM(C73+J73)-1</f>
        <v>47385</v>
      </c>
      <c r="L73" s="1" t="s">
        <v>1</v>
      </c>
      <c r="M73" s="5"/>
      <c r="N73" s="8"/>
    </row>
    <row r="74" spans="1:14" ht="6" customHeight="1">
      <c r="A74" s="62" t="s">
        <v>53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1" t="s">
        <v>1</v>
      </c>
      <c r="M74" s="7"/>
      <c r="N74" s="8"/>
    </row>
    <row r="75" spans="1:12" ht="9" customHeight="1">
      <c r="A75" s="56" t="s">
        <v>54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1" t="s">
        <v>1</v>
      </c>
    </row>
    <row r="76" spans="1:12" ht="9" customHeight="1">
      <c r="A76" s="56" t="s">
        <v>55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1" t="s">
        <v>1</v>
      </c>
    </row>
    <row r="77" spans="1:12" ht="17.4" customHeight="1">
      <c r="A77" s="56" t="s">
        <v>56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1" t="s">
        <v>1</v>
      </c>
    </row>
    <row r="78" spans="1:12" ht="17.25" customHeight="1">
      <c r="A78" s="57" t="s">
        <v>63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1" t="s">
        <v>1</v>
      </c>
    </row>
    <row r="79" spans="1:12" s="19" customFormat="1" ht="15">
      <c r="A79" s="18" t="s">
        <v>57</v>
      </c>
      <c r="B79" s="18" t="s">
        <v>57</v>
      </c>
      <c r="C79" s="18" t="s">
        <v>57</v>
      </c>
      <c r="D79" s="18" t="s">
        <v>57</v>
      </c>
      <c r="E79" s="18" t="s">
        <v>57</v>
      </c>
      <c r="F79" s="18" t="s">
        <v>57</v>
      </c>
      <c r="G79" s="18" t="s">
        <v>57</v>
      </c>
      <c r="H79" s="18" t="s">
        <v>57</v>
      </c>
      <c r="I79" s="18" t="s">
        <v>57</v>
      </c>
      <c r="J79" s="18" t="s">
        <v>57</v>
      </c>
      <c r="K79" s="18" t="s">
        <v>57</v>
      </c>
      <c r="L79" s="1" t="s">
        <v>58</v>
      </c>
    </row>
    <row r="80" spans="1:12" s="20" customFormat="1" ht="15">
      <c r="A80" s="2"/>
      <c r="C80" s="2"/>
      <c r="D80" s="2"/>
      <c r="E80" s="2"/>
      <c r="F80" s="5"/>
      <c r="G80" s="2"/>
      <c r="H80" s="2"/>
      <c r="I80" s="2"/>
      <c r="J80" s="2"/>
      <c r="K80" s="2"/>
      <c r="L80" s="19"/>
    </row>
    <row r="81" spans="1:12" s="20" customFormat="1" ht="15">
      <c r="A81" s="2"/>
      <c r="C81" s="21"/>
      <c r="D81" s="21"/>
      <c r="E81" s="21"/>
      <c r="F81" s="21"/>
      <c r="G81" s="7"/>
      <c r="H81" s="7"/>
      <c r="I81" s="21"/>
      <c r="J81" s="21"/>
      <c r="K81" s="21"/>
      <c r="L81" s="19"/>
    </row>
    <row r="82" spans="3:11" ht="15">
      <c r="C82" s="21"/>
      <c r="D82" s="21"/>
      <c r="E82" s="21"/>
      <c r="F82" s="21"/>
      <c r="G82" s="7"/>
      <c r="H82" s="7"/>
      <c r="I82" s="21"/>
      <c r="J82" s="21"/>
      <c r="K82" s="21"/>
    </row>
    <row r="83" spans="3:11" ht="15">
      <c r="C83" s="7"/>
      <c r="D83" s="7"/>
      <c r="E83" s="7"/>
      <c r="F83" s="7"/>
      <c r="G83" s="7"/>
      <c r="H83" s="7"/>
      <c r="I83" s="7"/>
      <c r="J83" s="7"/>
      <c r="K83" s="7"/>
    </row>
    <row r="84" ht="15">
      <c r="F84" s="5"/>
    </row>
    <row r="85" ht="15">
      <c r="F85" s="5"/>
    </row>
    <row r="86" ht="15">
      <c r="F86" s="5"/>
    </row>
    <row r="87" ht="15">
      <c r="F87" s="5"/>
    </row>
    <row r="88" ht="15">
      <c r="F88" s="5"/>
    </row>
    <row r="89" ht="15">
      <c r="F89" s="5"/>
    </row>
    <row r="90" ht="15">
      <c r="F90" s="5"/>
    </row>
    <row r="91" ht="15">
      <c r="F91" s="5"/>
    </row>
    <row r="92" ht="15">
      <c r="F92" s="5"/>
    </row>
  </sheetData>
  <mergeCells count="10">
    <mergeCell ref="O57:P57"/>
    <mergeCell ref="A76:K76"/>
    <mergeCell ref="A77:K77"/>
    <mergeCell ref="A78:K78"/>
    <mergeCell ref="A1:K1"/>
    <mergeCell ref="A2:K2"/>
    <mergeCell ref="A3:K3"/>
    <mergeCell ref="A58:K58"/>
    <mergeCell ref="A74:K74"/>
    <mergeCell ref="A75:K7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2023-05-17T08:50:46Z</dcterms:created>
  <dcterms:modified xsi:type="dcterms:W3CDTF">2023-12-04T13:45:47Z</dcterms:modified>
  <cp:category/>
  <cp:version/>
  <cp:contentType/>
  <cp:contentStatus/>
</cp:coreProperties>
</file>