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Kreisfortschreibung\2023\"/>
    </mc:Choice>
  </mc:AlternateContent>
  <xr:revisionPtr revIDLastSave="0" documentId="13_ncr:1_{DCBFD0C4-1109-483C-AF0E-DAD11D2744E8}" xr6:coauthVersionLast="47" xr6:coauthVersionMax="47" xr10:uidLastSave="{00000000-0000-0000-0000-000000000000}"/>
  <bookViews>
    <workbookView xWindow="-120" yWindow="-120" windowWidth="29040" windowHeight="17640" xr2:uid="{E3BD4EE0-9424-4371-8DC5-A4FD79894469}"/>
  </bookViews>
  <sheets>
    <sheet name="11_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24" i="2" l="1"/>
  <c r="C15" i="2" l="1"/>
  <c r="F5" i="2"/>
  <c r="F65" i="2"/>
  <c r="I56" i="2"/>
  <c r="I6" i="2"/>
  <c r="I59" i="2" l="1"/>
  <c r="F40" i="2"/>
  <c r="F69" i="2" l="1"/>
  <c r="F59" i="2"/>
  <c r="J59" i="2" s="1"/>
  <c r="K59" i="2" s="1"/>
  <c r="F18" i="2" l="1"/>
  <c r="F19" i="2"/>
  <c r="F20" i="2"/>
  <c r="F21" i="2"/>
  <c r="F22" i="2"/>
  <c r="F23" i="2"/>
  <c r="F57" i="2" l="1"/>
  <c r="F56" i="2"/>
  <c r="G24" i="2" l="1"/>
  <c r="I73" i="2" l="1"/>
  <c r="I64" i="2"/>
  <c r="F17" i="2"/>
  <c r="F73" i="2" l="1"/>
  <c r="J73" i="2" s="1"/>
  <c r="K73" i="2" s="1"/>
  <c r="I72" i="2"/>
  <c r="F72" i="2"/>
  <c r="I71" i="2"/>
  <c r="F71" i="2"/>
  <c r="I70" i="2"/>
  <c r="F70" i="2"/>
  <c r="I69" i="2"/>
  <c r="I68" i="2"/>
  <c r="F68" i="2"/>
  <c r="I67" i="2"/>
  <c r="F67" i="2"/>
  <c r="I66" i="2"/>
  <c r="F66" i="2"/>
  <c r="I65" i="2"/>
  <c r="F64" i="2"/>
  <c r="I63" i="2"/>
  <c r="F63" i="2"/>
  <c r="I62" i="2"/>
  <c r="F62" i="2"/>
  <c r="I61" i="2"/>
  <c r="F61" i="2"/>
  <c r="I60" i="2"/>
  <c r="F60" i="2"/>
  <c r="I57" i="2"/>
  <c r="H54" i="2"/>
  <c r="G54" i="2"/>
  <c r="E54" i="2"/>
  <c r="D54" i="2"/>
  <c r="C54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I43" i="2"/>
  <c r="F43" i="2"/>
  <c r="I42" i="2"/>
  <c r="F42" i="2"/>
  <c r="I41" i="2"/>
  <c r="F41" i="2"/>
  <c r="I40" i="2"/>
  <c r="I39" i="2"/>
  <c r="F39" i="2"/>
  <c r="I38" i="2"/>
  <c r="F38" i="2"/>
  <c r="I37" i="2"/>
  <c r="F37" i="2"/>
  <c r="H36" i="2"/>
  <c r="G36" i="2"/>
  <c r="E36" i="2"/>
  <c r="D36" i="2"/>
  <c r="C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H24" i="2"/>
  <c r="E24" i="2"/>
  <c r="D24" i="2"/>
  <c r="C24" i="2"/>
  <c r="I23" i="2"/>
  <c r="I22" i="2"/>
  <c r="J22" i="2" s="1"/>
  <c r="K22" i="2" s="1"/>
  <c r="I21" i="2"/>
  <c r="I20" i="2"/>
  <c r="I19" i="2"/>
  <c r="J19" i="2" s="1"/>
  <c r="K19" i="2" s="1"/>
  <c r="I18" i="2"/>
  <c r="I17" i="2"/>
  <c r="I16" i="2"/>
  <c r="F16" i="2"/>
  <c r="H15" i="2"/>
  <c r="G15" i="2"/>
  <c r="E15" i="2"/>
  <c r="D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F6" i="2"/>
  <c r="I5" i="2"/>
  <c r="J49" i="2" l="1"/>
  <c r="K49" i="2" s="1"/>
  <c r="I24" i="2"/>
  <c r="F15" i="2"/>
  <c r="I15" i="2"/>
  <c r="J5" i="2"/>
  <c r="K5" i="2" s="1"/>
  <c r="C55" i="2"/>
  <c r="J16" i="2"/>
  <c r="J66" i="2"/>
  <c r="K66" i="2" s="1"/>
  <c r="J26" i="2"/>
  <c r="K26" i="2" s="1"/>
  <c r="J30" i="2"/>
  <c r="K30" i="2" s="1"/>
  <c r="J27" i="2"/>
  <c r="K27" i="2" s="1"/>
  <c r="J62" i="2"/>
  <c r="K62" i="2" s="1"/>
  <c r="J23" i="2"/>
  <c r="K23" i="2" s="1"/>
  <c r="J34" i="2"/>
  <c r="K34" i="2" s="1"/>
  <c r="J18" i="2"/>
  <c r="K18" i="2" s="1"/>
  <c r="J70" i="2"/>
  <c r="K70" i="2" s="1"/>
  <c r="J61" i="2"/>
  <c r="K61" i="2" s="1"/>
  <c r="J41" i="2"/>
  <c r="K41" i="2" s="1"/>
  <c r="J42" i="2"/>
  <c r="K42" i="2" s="1"/>
  <c r="J46" i="2"/>
  <c r="K46" i="2" s="1"/>
  <c r="J35" i="2"/>
  <c r="K35" i="2" s="1"/>
  <c r="J25" i="2"/>
  <c r="K25" i="2" s="1"/>
  <c r="J29" i="2"/>
  <c r="K29" i="2" s="1"/>
  <c r="J33" i="2"/>
  <c r="K33" i="2" s="1"/>
  <c r="J10" i="2"/>
  <c r="K10" i="2" s="1"/>
  <c r="J52" i="2"/>
  <c r="K52" i="2" s="1"/>
  <c r="J51" i="2"/>
  <c r="K51" i="2" s="1"/>
  <c r="J43" i="2"/>
  <c r="K43" i="2" s="1"/>
  <c r="J38" i="2"/>
  <c r="K38" i="2" s="1"/>
  <c r="J31" i="2"/>
  <c r="K31" i="2" s="1"/>
  <c r="E55" i="2"/>
  <c r="J11" i="2"/>
  <c r="K11" i="2" s="1"/>
  <c r="J14" i="2"/>
  <c r="K14" i="2" s="1"/>
  <c r="J8" i="2"/>
  <c r="K8" i="2" s="1"/>
  <c r="J65" i="2"/>
  <c r="K65" i="2" s="1"/>
  <c r="J69" i="2"/>
  <c r="K69" i="2" s="1"/>
  <c r="I54" i="2"/>
  <c r="J47" i="2"/>
  <c r="K47" i="2" s="1"/>
  <c r="J40" i="2"/>
  <c r="K40" i="2" s="1"/>
  <c r="J48" i="2"/>
  <c r="K48" i="2" s="1"/>
  <c r="I36" i="2"/>
  <c r="J12" i="2"/>
  <c r="K12" i="2" s="1"/>
  <c r="J6" i="2"/>
  <c r="K6" i="2" s="1"/>
  <c r="G55" i="2"/>
  <c r="H55" i="2"/>
  <c r="J20" i="2"/>
  <c r="K20" i="2" s="1"/>
  <c r="J17" i="2"/>
  <c r="K17" i="2" s="1"/>
  <c r="J21" i="2"/>
  <c r="K21" i="2" s="1"/>
  <c r="J28" i="2"/>
  <c r="K28" i="2" s="1"/>
  <c r="J44" i="2"/>
  <c r="K44" i="2" s="1"/>
  <c r="J45" i="2"/>
  <c r="K45" i="2" s="1"/>
  <c r="J39" i="2"/>
  <c r="K39" i="2" s="1"/>
  <c r="J50" i="2"/>
  <c r="K50" i="2" s="1"/>
  <c r="J53" i="2"/>
  <c r="K53" i="2" s="1"/>
  <c r="J63" i="2"/>
  <c r="K63" i="2" s="1"/>
  <c r="J67" i="2"/>
  <c r="K67" i="2" s="1"/>
  <c r="J71" i="2"/>
  <c r="K71" i="2" s="1"/>
  <c r="J60" i="2"/>
  <c r="K60" i="2" s="1"/>
  <c r="J64" i="2"/>
  <c r="K64" i="2" s="1"/>
  <c r="J68" i="2"/>
  <c r="K68" i="2" s="1"/>
  <c r="J72" i="2"/>
  <c r="K72" i="2" s="1"/>
  <c r="F54" i="2"/>
  <c r="J37" i="2"/>
  <c r="K37" i="2" s="1"/>
  <c r="F36" i="2"/>
  <c r="D55" i="2"/>
  <c r="J9" i="2"/>
  <c r="K9" i="2" s="1"/>
  <c r="J13" i="2"/>
  <c r="K13" i="2" s="1"/>
  <c r="J7" i="2"/>
  <c r="K7" i="2" s="1"/>
  <c r="J56" i="2"/>
  <c r="K56" i="2" s="1"/>
  <c r="J57" i="2"/>
  <c r="K57" i="2" s="1"/>
  <c r="J32" i="2"/>
  <c r="K32" i="2" s="1"/>
  <c r="F24" i="2"/>
  <c r="K15" i="2" l="1"/>
  <c r="J36" i="2"/>
  <c r="F55" i="2"/>
  <c r="K54" i="2"/>
  <c r="I55" i="2"/>
  <c r="J24" i="2"/>
  <c r="J15" i="2"/>
  <c r="J54" i="2"/>
  <c r="K36" i="2"/>
  <c r="J55" i="2" l="1"/>
  <c r="K55" i="2"/>
</calcChain>
</file>

<file path=xl/sharedStrings.xml><?xml version="1.0" encoding="utf-8"?>
<sst xmlns="http://schemas.openxmlformats.org/spreadsheetml/2006/main" count="182" uniqueCount="94">
  <si>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</si>
  <si>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</si>
  <si>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</si>
  <si>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</si>
  <si>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</si>
  <si>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</si>
  <si>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</si>
  <si>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</si>
  <si>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</si>
  <si>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</si>
  <si>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</si>
  <si>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</si>
  <si>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</si>
  <si>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</si>
  <si>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</si>
  <si>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</si>
  <si>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</si>
  <si>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</si>
  <si>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</si>
  <si>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Hildesheim</t>
    </r>
    <r>
      <rPr>
        <vertAlign val="superscript"/>
        <sz val="6"/>
        <rFont val="Arial"/>
        <family val="2"/>
      </rPr>
      <t>3)</t>
    </r>
  </si>
  <si>
    <r>
      <t>Schaumburg</t>
    </r>
    <r>
      <rPr>
        <vertAlign val="superscript"/>
        <sz val="6"/>
        <rFont val="Arial"/>
        <family val="2"/>
      </rPr>
      <t>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</si>
  <si>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</si>
  <si>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</si>
  <si>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</si>
  <si>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</si>
  <si>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</si>
  <si>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Osnabrück, Stadt</t>
    </r>
    <r>
      <rPr>
        <vertAlign val="superscript"/>
        <sz val="6"/>
        <rFont val="Arial"/>
        <family val="2"/>
      </rPr>
      <t>3)</t>
    </r>
  </si>
  <si>
    <r>
      <t>Aurich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</si>
  <si>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</si>
  <si>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</si>
  <si>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</si>
  <si>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</si>
  <si>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</si>
  <si>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</si>
  <si>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</si>
  <si>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</si>
  <si>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</si>
  <si>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</si>
  <si>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</si>
  <si>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</si>
  <si>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</si>
  <si>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</si>
  <si>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</si>
  <si>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</si>
  <si>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</si>
  <si>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</si>
  <si>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Hildesheim, Stadt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</si>
  <si>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</si>
  <si>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Nordhorn,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</si>
  <si>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</si>
  <si>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</si>
  <si>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</si>
  <si>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</si>
  <si>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</si>
  <si>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</si>
  <si>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</si>
  <si>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Diepholz</t>
    </r>
    <r>
      <rPr>
        <vertAlign val="superscript"/>
        <sz val="6"/>
        <rFont val="Arial"/>
        <family val="2"/>
      </rPr>
      <t>3)</t>
    </r>
  </si>
  <si>
    <r>
      <t>Rotenburg (Wümme)</t>
    </r>
    <r>
      <rPr>
        <vertAlign val="superscript"/>
        <sz val="6"/>
        <rFont val="Arial"/>
        <family val="2"/>
      </rPr>
      <t>3)</t>
    </r>
  </si>
  <si>
    <r>
      <t>Uelzen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</si>
  <si>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</si>
  <si>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</si>
  <si>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</si>
  <si>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Peine</t>
    </r>
    <r>
      <rPr>
        <vertAlign val="superscript"/>
        <sz val="6"/>
        <rFont val="Arial"/>
        <family val="2"/>
      </rPr>
      <t>3)</t>
    </r>
  </si>
  <si>
    <r>
      <t>Emden, Stadt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</si>
  <si>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</si>
  <si>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</si>
  <si>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</si>
  <si>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</si>
  <si>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Salzgitter,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</si>
  <si>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</si>
  <si>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</si>
  <si>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</si>
  <si>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Peine,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</si>
  <si>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</si>
  <si>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</si>
  <si>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</si>
  <si>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</si>
  <si>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</si>
  <si>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</si>
  <si>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</si>
  <si>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</si>
  <si>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</si>
  <si>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r>
      <t>Delmenhorst, Stadt</t>
    </r>
    <r>
      <rPr>
        <vertAlign val="superscript"/>
        <sz val="6"/>
        <rFont val="Arial"/>
        <family val="2"/>
      </rPr>
      <t>3)</t>
    </r>
  </si>
  <si>
    <t>Hameln, Stadt</t>
  </si>
  <si>
    <r>
      <t>Goslar, Stadt</t>
    </r>
    <r>
      <rPr>
        <vertAlign val="superscript"/>
        <sz val="6"/>
        <rFont val="Arial"/>
        <family val="2"/>
      </rPr>
      <t>3)</t>
    </r>
  </si>
  <si>
    <r>
      <t>Bevölkerungsveränderungen in den kreisfreien Städten und Landkreisen im November 2023</t>
    </r>
    <r>
      <rPr>
        <b/>
        <vertAlign val="superscript"/>
        <sz val="9"/>
        <rFont val="Arial"/>
        <family val="2"/>
      </rPr>
      <t>1)4)</t>
    </r>
  </si>
  <si>
    <t>Bevölkerungs-
stand am 
01.11.2023</t>
  </si>
  <si>
    <t>Hameln-Pyrmont</t>
  </si>
  <si>
    <t>Holzminden</t>
  </si>
  <si>
    <t>Vechta</t>
  </si>
  <si>
    <t>Wittmund</t>
  </si>
  <si>
    <r>
      <t>Stade, Hansestadt</t>
    </r>
    <r>
      <rPr>
        <vertAlign val="superscript"/>
        <sz val="6"/>
        <rFont val="Arial"/>
        <family val="2"/>
      </rPr>
      <t>3)</t>
    </r>
  </si>
  <si>
    <t>Bevölkerungs-
stand am 
30.11.2023</t>
  </si>
  <si>
    <t>4) Die Bevölkerungszahlen auf Grundlage des Zensus 2011 werden mit Zahlen auf Basis des Zensus 2022 revidiert, wenn diese – voraussichtlich ab dem Frühjahr 2024 – zur Verfügung 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</si>
</sst>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/>
    <xf numFmtId="165" fontId="3" fillId="0" borderId="0" xfId="1" applyNumberFormat="1" applyFont="1" applyFill="1"/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right"/>
    </xf>
    <xf numFmtId="168" fontId="3" fillId="0" borderId="0" xfId="1" applyNumberFormat="1" applyFont="1" applyFill="1" applyAlignment="1">
      <alignment horizontal="left"/>
    </xf>
    <xf numFmtId="0" fontId="2" fillId="0" borderId="0" xfId="1" applyFont="1" applyFill="1" applyAlignment="1"/>
    <xf numFmtId="0" fontId="9" fillId="0" borderId="0" xfId="1" applyFont="1" applyFill="1"/>
    <xf numFmtId="0" fontId="10" fillId="0" borderId="0" xfId="1" applyFont="1" applyFill="1"/>
    <xf numFmtId="164" fontId="10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7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5" fontId="7" fillId="0" borderId="0" xfId="1" applyNumberFormat="1" applyFont="1" applyFill="1" applyBorder="1" applyAlignment="1">
      <alignment horizontal="right"/>
    </xf>
    <xf numFmtId="167" fontId="9" fillId="0" borderId="0" xfId="1" applyNumberFormat="1" applyFont="1" applyFill="1" applyAlignment="1">
      <alignment horizontal="left" vertical="center"/>
    </xf>
    <xf numFmtId="169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Alignment="1">
      <alignment horizontal="right" vertical="center"/>
    </xf>
    <xf numFmtId="166" fontId="11" fillId="0" borderId="0" xfId="1" applyNumberFormat="1" applyFont="1" applyFill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 vertical="center"/>
    </xf>
    <xf numFmtId="164" fontId="11" fillId="0" borderId="0" xfId="1" applyNumberFormat="1" applyFont="1" applyFill="1" applyAlignment="1">
      <alignment horizontal="right"/>
    </xf>
    <xf numFmtId="165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</xf>
    <xf numFmtId="165" fontId="7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/>
    </xf>
  </cellXfs>
  <cellStyles count="2">
    <cellStyle name="Standard" xfId="0" builtinId="0"/>
    <cellStyle name="Standard 2" xfId="1" xr:uid="{0F9A4157-D652-4D3B-820C-7FC09DB26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160" zoomScaleNormal="160" workbookViewId="0">
      <pane ySplit="4" topLeftCell="A5" activePane="bottomLeft" state="frozen"/>
      <selection pane="bottomLeft" activeCell="B15" sqref="B15"/>
    </sheetView>
  </sheetViews>
  <sheetFormatPr baseColWidth="10" defaultColWidth="11" defaultRowHeight="8.25" x14ac:dyDescent="0.15"/>
  <cols>
    <col min="1" max="1" width="5.85546875" style="2" customWidth="1"/>
    <col min="2" max="2" width="13.5703125" style="2" customWidth="1"/>
    <col min="3" max="3" width="8.28515625" style="2" customWidth="1"/>
    <col min="4" max="5" width="7.7109375" style="2" customWidth="1"/>
    <col min="6" max="6" width="7.42578125" style="2" customWidth="1"/>
    <col min="7" max="7" width="8.140625" style="2" customWidth="1"/>
    <col min="8" max="8" width="8.28515625" style="2" customWidth="1"/>
    <col min="9" max="9" width="7.42578125" style="2" customWidth="1"/>
    <col min="10" max="10" width="8.85546875" style="2" customWidth="1"/>
    <col min="11" max="11" width="8.7109375" style="2" customWidth="1"/>
    <col min="12" max="12" width="2" style="19" customWidth="1"/>
    <col min="13" max="16384" width="11" style="2"/>
  </cols>
  <sheetData>
    <row r="1" spans="1:16" s="25" customFormat="1" ht="43.35" customHeight="1" x14ac:dyDescent="0.1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24" t="s">
        <v>1</v>
      </c>
    </row>
    <row r="2" spans="1:16" s="25" customFormat="1" ht="8.25" customHeight="1" x14ac:dyDescent="0.1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24" t="s">
        <v>1</v>
      </c>
    </row>
    <row r="3" spans="1:16" s="26" customFormat="1" ht="17.25" customHeight="1" x14ac:dyDescent="0.15">
      <c r="A3" s="59" t="s">
        <v>85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24" t="s">
        <v>1</v>
      </c>
    </row>
    <row r="4" spans="1:16" s="30" customFormat="1" ht="55.15" customHeight="1" x14ac:dyDescent="0.15">
      <c r="A4" s="27" t="s">
        <v>3</v>
      </c>
      <c r="B4" s="28" t="s">
        <v>4</v>
      </c>
      <c r="C4" s="28" t="s">
        <v>86</v>
      </c>
      <c r="D4" s="28" t="s">
        <v>5</v>
      </c>
      <c r="E4" s="28" t="s">
        <v>6</v>
      </c>
      <c r="F4" s="28" t="s">
        <v>7</v>
      </c>
      <c r="G4" s="29" t="s">
        <v>8</v>
      </c>
      <c r="H4" s="28" t="s">
        <v>9</v>
      </c>
      <c r="I4" s="28" t="s">
        <v>10</v>
      </c>
      <c r="J4" s="28" t="s">
        <v>11</v>
      </c>
      <c r="K4" s="29" t="s">
        <v>92</v>
      </c>
      <c r="L4" s="24" t="s">
        <v>1</v>
      </c>
    </row>
    <row r="5" spans="1:16" ht="12.4" customHeight="1" x14ac:dyDescent="0.15">
      <c r="A5" s="4">
        <v>101</v>
      </c>
      <c r="B5" s="2" t="s">
        <v>77</v>
      </c>
      <c r="C5" s="51">
        <v>252927</v>
      </c>
      <c r="D5" s="51">
        <v>153</v>
      </c>
      <c r="E5" s="51">
        <v>288</v>
      </c>
      <c r="F5" s="6">
        <f>D5-E5</f>
        <v>-135</v>
      </c>
      <c r="G5" s="51">
        <v>2340</v>
      </c>
      <c r="H5" s="51">
        <v>2307</v>
      </c>
      <c r="I5" s="6">
        <f>G5-H5</f>
        <v>33</v>
      </c>
      <c r="J5" s="37">
        <f>F5+I5</f>
        <v>-102</v>
      </c>
      <c r="K5" s="50">
        <f>SUM(C5+J5)-88</f>
        <v>252737</v>
      </c>
      <c r="L5" s="1" t="s">
        <v>1</v>
      </c>
      <c r="M5" s="7"/>
      <c r="N5" s="8"/>
      <c r="O5" s="7"/>
      <c r="P5" s="7"/>
    </row>
    <row r="6" spans="1:16" ht="8.25" customHeight="1" x14ac:dyDescent="0.15">
      <c r="A6" s="4">
        <v>102</v>
      </c>
      <c r="B6" s="2" t="s">
        <v>68</v>
      </c>
      <c r="C6" s="51">
        <v>104997</v>
      </c>
      <c r="D6" s="51">
        <v>94</v>
      </c>
      <c r="E6" s="51">
        <v>121</v>
      </c>
      <c r="F6" s="6">
        <f t="shared" ref="F6:F53" si="0">D6-E6</f>
        <v>-27</v>
      </c>
      <c r="G6" s="51">
        <v>525</v>
      </c>
      <c r="H6" s="51">
        <v>413</v>
      </c>
      <c r="I6" s="6">
        <f>G6-H6</f>
        <v>112</v>
      </c>
      <c r="J6" s="6">
        <f>F6+I6</f>
        <v>85</v>
      </c>
      <c r="K6" s="50">
        <f>SUM(C6+J6)-1</f>
        <v>105081</v>
      </c>
      <c r="L6" s="1" t="s">
        <v>1</v>
      </c>
      <c r="M6" s="7"/>
      <c r="N6" s="8"/>
      <c r="O6" s="7"/>
      <c r="P6" s="7"/>
    </row>
    <row r="7" spans="1:16" ht="8.25" customHeight="1" x14ac:dyDescent="0.15">
      <c r="A7" s="4">
        <v>103</v>
      </c>
      <c r="B7" s="2" t="s">
        <v>64</v>
      </c>
      <c r="C7" s="51">
        <v>126943</v>
      </c>
      <c r="D7" s="51">
        <v>90</v>
      </c>
      <c r="E7" s="51">
        <v>157</v>
      </c>
      <c r="F7" s="6">
        <f>D7-E7</f>
        <v>-67</v>
      </c>
      <c r="G7" s="51">
        <v>733</v>
      </c>
      <c r="H7" s="51">
        <v>429</v>
      </c>
      <c r="I7" s="6">
        <f>G7-H7</f>
        <v>304</v>
      </c>
      <c r="J7" s="6">
        <f t="shared" ref="J7:J14" si="1">F7+I7</f>
        <v>237</v>
      </c>
      <c r="K7" s="50">
        <f>SUM(C7+J7)-6</f>
        <v>127174</v>
      </c>
      <c r="L7" s="1" t="s">
        <v>1</v>
      </c>
      <c r="M7" s="7"/>
      <c r="N7" s="8"/>
      <c r="O7" s="7"/>
      <c r="P7" s="7"/>
    </row>
    <row r="8" spans="1:16" ht="8.25" customHeight="1" x14ac:dyDescent="0.15">
      <c r="A8" s="4">
        <v>151</v>
      </c>
      <c r="B8" s="2" t="s">
        <v>12</v>
      </c>
      <c r="C8" s="51">
        <v>180610</v>
      </c>
      <c r="D8" s="51">
        <v>121</v>
      </c>
      <c r="E8" s="51">
        <v>177</v>
      </c>
      <c r="F8" s="6">
        <f>D8-E8</f>
        <v>-56</v>
      </c>
      <c r="G8" s="51">
        <v>977</v>
      </c>
      <c r="H8" s="51">
        <v>869</v>
      </c>
      <c r="I8" s="6">
        <f>G8-H8</f>
        <v>108</v>
      </c>
      <c r="J8" s="6">
        <f t="shared" si="1"/>
        <v>52</v>
      </c>
      <c r="K8" s="50">
        <f>SUM(C8+J8)-4</f>
        <v>180658</v>
      </c>
      <c r="L8" s="1" t="s">
        <v>1</v>
      </c>
      <c r="M8" s="7"/>
      <c r="N8" s="8"/>
      <c r="O8" s="7"/>
      <c r="P8" s="7"/>
    </row>
    <row r="9" spans="1:16" ht="8.25" customHeight="1" x14ac:dyDescent="0.15">
      <c r="A9" s="4">
        <v>153</v>
      </c>
      <c r="B9" s="2" t="s">
        <v>65</v>
      </c>
      <c r="C9" s="51">
        <v>134649</v>
      </c>
      <c r="D9" s="51">
        <v>80</v>
      </c>
      <c r="E9" s="51">
        <v>222</v>
      </c>
      <c r="F9" s="6">
        <f t="shared" si="0"/>
        <v>-142</v>
      </c>
      <c r="G9" s="51">
        <v>796</v>
      </c>
      <c r="H9" s="51">
        <v>784</v>
      </c>
      <c r="I9" s="6">
        <f t="shared" ref="I9:I53" si="2">G9-H9</f>
        <v>12</v>
      </c>
      <c r="J9" s="6">
        <f t="shared" si="1"/>
        <v>-130</v>
      </c>
      <c r="K9" s="50">
        <f>SUM(C9+J9)+3</f>
        <v>134522</v>
      </c>
      <c r="L9" s="1" t="s">
        <v>1</v>
      </c>
      <c r="M9" s="7"/>
      <c r="N9" s="8"/>
      <c r="O9" s="7"/>
      <c r="P9" s="7"/>
    </row>
    <row r="10" spans="1:16" ht="8.25" customHeight="1" x14ac:dyDescent="0.15">
      <c r="A10" s="4">
        <v>154</v>
      </c>
      <c r="B10" s="2" t="s">
        <v>76</v>
      </c>
      <c r="C10" s="51">
        <v>92168</v>
      </c>
      <c r="D10" s="51">
        <v>58</v>
      </c>
      <c r="E10" s="51">
        <v>109</v>
      </c>
      <c r="F10" s="6">
        <f t="shared" si="0"/>
        <v>-51</v>
      </c>
      <c r="G10" s="51">
        <v>430</v>
      </c>
      <c r="H10" s="51">
        <v>443</v>
      </c>
      <c r="I10" s="6">
        <f t="shared" si="2"/>
        <v>-13</v>
      </c>
      <c r="J10" s="6">
        <f t="shared" si="1"/>
        <v>-64</v>
      </c>
      <c r="K10" s="50">
        <f>SUM(C10+J10)+2</f>
        <v>92106</v>
      </c>
      <c r="L10" s="1" t="s">
        <v>1</v>
      </c>
      <c r="M10" s="7"/>
      <c r="N10" s="8"/>
      <c r="O10" s="31"/>
      <c r="P10" s="7"/>
    </row>
    <row r="11" spans="1:16" ht="8.25" customHeight="1" x14ac:dyDescent="0.15">
      <c r="A11" s="4">
        <v>155</v>
      </c>
      <c r="B11" s="2" t="s">
        <v>75</v>
      </c>
      <c r="C11" s="51">
        <v>132933</v>
      </c>
      <c r="D11" s="51">
        <v>67</v>
      </c>
      <c r="E11" s="51">
        <v>180</v>
      </c>
      <c r="F11" s="6">
        <f t="shared" si="0"/>
        <v>-113</v>
      </c>
      <c r="G11" s="51">
        <v>678</v>
      </c>
      <c r="H11" s="51">
        <v>562</v>
      </c>
      <c r="I11" s="6">
        <f t="shared" si="2"/>
        <v>116</v>
      </c>
      <c r="J11" s="6">
        <f t="shared" si="1"/>
        <v>3</v>
      </c>
      <c r="K11" s="50">
        <f>SUM(C11+J11)+2</f>
        <v>132938</v>
      </c>
      <c r="L11" s="1" t="s">
        <v>1</v>
      </c>
      <c r="M11" s="7"/>
      <c r="N11" s="8"/>
      <c r="O11" s="7"/>
      <c r="P11" s="7"/>
    </row>
    <row r="12" spans="1:16" ht="8.25" customHeight="1" x14ac:dyDescent="0.15">
      <c r="A12" s="4">
        <v>157</v>
      </c>
      <c r="B12" s="2" t="s">
        <v>62</v>
      </c>
      <c r="C12" s="51">
        <v>139107</v>
      </c>
      <c r="D12" s="51">
        <v>84</v>
      </c>
      <c r="E12" s="51">
        <v>151</v>
      </c>
      <c r="F12" s="6">
        <f t="shared" si="0"/>
        <v>-67</v>
      </c>
      <c r="G12" s="51">
        <v>707</v>
      </c>
      <c r="H12" s="51">
        <v>575</v>
      </c>
      <c r="I12" s="6">
        <f t="shared" si="2"/>
        <v>132</v>
      </c>
      <c r="J12" s="6">
        <f t="shared" si="1"/>
        <v>65</v>
      </c>
      <c r="K12" s="50">
        <f>SUM(C12+J12)+8</f>
        <v>139180</v>
      </c>
      <c r="L12" s="1" t="s">
        <v>1</v>
      </c>
      <c r="M12" s="7"/>
      <c r="N12" s="8"/>
      <c r="O12" s="7"/>
      <c r="P12" s="7"/>
    </row>
    <row r="13" spans="1:16" ht="8.25" customHeight="1" x14ac:dyDescent="0.15">
      <c r="A13" s="4">
        <v>158</v>
      </c>
      <c r="B13" s="2" t="s">
        <v>13</v>
      </c>
      <c r="C13" s="51">
        <v>120722</v>
      </c>
      <c r="D13" s="51">
        <v>87</v>
      </c>
      <c r="E13" s="51">
        <v>145</v>
      </c>
      <c r="F13" s="6">
        <f t="shared" si="0"/>
        <v>-58</v>
      </c>
      <c r="G13" s="51">
        <v>687</v>
      </c>
      <c r="H13" s="51">
        <v>547</v>
      </c>
      <c r="I13" s="6">
        <f t="shared" si="2"/>
        <v>140</v>
      </c>
      <c r="J13" s="6">
        <f t="shared" si="1"/>
        <v>82</v>
      </c>
      <c r="K13" s="50">
        <f>SUM(C13+J13)+2</f>
        <v>120806</v>
      </c>
      <c r="L13" s="1" t="s">
        <v>1</v>
      </c>
      <c r="M13" s="7"/>
      <c r="N13" s="8"/>
      <c r="O13" s="7"/>
      <c r="P13" s="7"/>
    </row>
    <row r="14" spans="1:16" ht="8.25" customHeight="1" x14ac:dyDescent="0.15">
      <c r="A14" s="4">
        <v>159</v>
      </c>
      <c r="B14" s="2" t="s">
        <v>14</v>
      </c>
      <c r="C14" s="51">
        <v>328978</v>
      </c>
      <c r="D14" s="51">
        <v>179</v>
      </c>
      <c r="E14" s="51">
        <v>331</v>
      </c>
      <c r="F14" s="6">
        <f t="shared" si="0"/>
        <v>-152</v>
      </c>
      <c r="G14" s="51">
        <v>2983</v>
      </c>
      <c r="H14" s="51">
        <v>2686</v>
      </c>
      <c r="I14" s="6">
        <f t="shared" si="2"/>
        <v>297</v>
      </c>
      <c r="J14" s="6">
        <f t="shared" si="1"/>
        <v>145</v>
      </c>
      <c r="K14" s="50">
        <f>SUM(C14+J14)-4</f>
        <v>329119</v>
      </c>
      <c r="L14" s="1" t="s">
        <v>1</v>
      </c>
      <c r="M14" s="7"/>
      <c r="N14" s="8"/>
      <c r="O14" s="7"/>
      <c r="P14" s="7"/>
    </row>
    <row r="15" spans="1:16" s="3" customFormat="1" ht="11.1" customHeight="1" x14ac:dyDescent="0.15">
      <c r="A15" s="9">
        <v>1</v>
      </c>
      <c r="B15" s="10" t="s">
        <v>15</v>
      </c>
      <c r="C15" s="11">
        <f>SUM(C5:C14)</f>
        <v>1614034</v>
      </c>
      <c r="D15" s="11">
        <f t="shared" ref="D15:J15" si="3">SUM(D5:D14)</f>
        <v>1013</v>
      </c>
      <c r="E15" s="11">
        <f t="shared" si="3"/>
        <v>1881</v>
      </c>
      <c r="F15" s="34">
        <f t="shared" si="3"/>
        <v>-868</v>
      </c>
      <c r="G15" s="11">
        <f t="shared" si="3"/>
        <v>10856</v>
      </c>
      <c r="H15" s="11">
        <f t="shared" si="3"/>
        <v>9615</v>
      </c>
      <c r="I15" s="38">
        <f>SUM(I5:I14)</f>
        <v>1241</v>
      </c>
      <c r="J15" s="34">
        <f t="shared" si="3"/>
        <v>373</v>
      </c>
      <c r="K15" s="11">
        <f>SUM(K5:K14)</f>
        <v>1614321</v>
      </c>
      <c r="L15" s="1" t="s">
        <v>1</v>
      </c>
      <c r="M15" s="7"/>
      <c r="N15" s="8"/>
      <c r="O15" s="7"/>
      <c r="P15" s="7"/>
    </row>
    <row r="16" spans="1:16" s="3" customFormat="1" ht="9.9499999999999993" customHeight="1" x14ac:dyDescent="0.15">
      <c r="A16" s="12">
        <v>241</v>
      </c>
      <c r="B16" s="3" t="s">
        <v>16</v>
      </c>
      <c r="C16" s="51">
        <v>1177743</v>
      </c>
      <c r="D16" s="51">
        <v>722</v>
      </c>
      <c r="E16" s="51">
        <v>1198</v>
      </c>
      <c r="F16" s="6">
        <f t="shared" si="0"/>
        <v>-476</v>
      </c>
      <c r="G16" s="51">
        <v>6604</v>
      </c>
      <c r="H16" s="51">
        <v>5805</v>
      </c>
      <c r="I16" s="37">
        <f t="shared" si="2"/>
        <v>799</v>
      </c>
      <c r="J16" s="6">
        <f>F16+I16</f>
        <v>323</v>
      </c>
      <c r="K16" s="49">
        <f>SUM(C16+J16)+8</f>
        <v>1178074</v>
      </c>
      <c r="L16" s="1" t="s">
        <v>1</v>
      </c>
      <c r="M16" s="7"/>
      <c r="N16" s="8"/>
      <c r="O16" s="7"/>
      <c r="P16" s="7"/>
    </row>
    <row r="17" spans="1:22" s="3" customFormat="1" ht="8.25" customHeight="1" x14ac:dyDescent="0.15">
      <c r="A17" s="13" t="s">
        <v>17</v>
      </c>
      <c r="B17" s="3" t="s">
        <v>18</v>
      </c>
      <c r="C17" s="51">
        <v>548250</v>
      </c>
      <c r="D17" s="51">
        <v>385</v>
      </c>
      <c r="E17" s="51">
        <v>542</v>
      </c>
      <c r="F17" s="6">
        <f t="shared" si="0"/>
        <v>-157</v>
      </c>
      <c r="G17" s="51">
        <v>3014</v>
      </c>
      <c r="H17" s="51">
        <v>2698</v>
      </c>
      <c r="I17" s="37">
        <f t="shared" si="2"/>
        <v>316</v>
      </c>
      <c r="J17" s="6">
        <f t="shared" ref="J17:J23" si="4">F17+I17</f>
        <v>159</v>
      </c>
      <c r="K17" s="49">
        <f>SUM(C17+J17)+5</f>
        <v>548414</v>
      </c>
      <c r="L17" s="1" t="s">
        <v>1</v>
      </c>
      <c r="M17" s="7"/>
      <c r="N17" s="8"/>
      <c r="O17" s="7"/>
      <c r="P17" s="7"/>
    </row>
    <row r="18" spans="1:22" ht="8.25" customHeight="1" x14ac:dyDescent="0.15">
      <c r="A18" s="4">
        <v>251</v>
      </c>
      <c r="B18" s="2" t="s">
        <v>56</v>
      </c>
      <c r="C18" s="51">
        <v>223677</v>
      </c>
      <c r="D18" s="51">
        <v>141</v>
      </c>
      <c r="E18" s="51">
        <v>225</v>
      </c>
      <c r="F18" s="6">
        <f>D18-E18</f>
        <v>-84</v>
      </c>
      <c r="G18" s="51">
        <v>1366</v>
      </c>
      <c r="H18" s="51">
        <v>1152</v>
      </c>
      <c r="I18" s="6">
        <f t="shared" si="2"/>
        <v>214</v>
      </c>
      <c r="J18" s="6">
        <f t="shared" si="4"/>
        <v>130</v>
      </c>
      <c r="K18" s="49">
        <f>SUM(C18+J18)-5</f>
        <v>223802</v>
      </c>
      <c r="L18" s="1" t="s">
        <v>1</v>
      </c>
      <c r="M18" s="7"/>
      <c r="N18" s="8"/>
      <c r="O18" s="7"/>
      <c r="P18" s="7"/>
    </row>
    <row r="19" spans="1:22" ht="8.25" customHeight="1" x14ac:dyDescent="0.15">
      <c r="A19" s="4">
        <v>252</v>
      </c>
      <c r="B19" s="2" t="s">
        <v>87</v>
      </c>
      <c r="C19" s="51">
        <v>150486</v>
      </c>
      <c r="D19" s="51">
        <v>112</v>
      </c>
      <c r="E19" s="51">
        <v>208</v>
      </c>
      <c r="F19" s="6">
        <f t="shared" ref="F19:F23" si="5">D19-E19</f>
        <v>-96</v>
      </c>
      <c r="G19" s="51">
        <v>905</v>
      </c>
      <c r="H19" s="51">
        <v>774</v>
      </c>
      <c r="I19" s="6">
        <f t="shared" si="2"/>
        <v>131</v>
      </c>
      <c r="J19" s="6">
        <f t="shared" si="4"/>
        <v>35</v>
      </c>
      <c r="K19" s="49">
        <f>SUM(C19+J19)</f>
        <v>150521</v>
      </c>
      <c r="L19" s="1" t="s">
        <v>1</v>
      </c>
      <c r="M19" s="7"/>
      <c r="N19" s="8"/>
      <c r="O19" s="7"/>
      <c r="P19" s="7"/>
    </row>
    <row r="20" spans="1:22" ht="8.25" customHeight="1" x14ac:dyDescent="0.15">
      <c r="A20" s="4">
        <v>254</v>
      </c>
      <c r="B20" s="2" t="s">
        <v>19</v>
      </c>
      <c r="C20" s="51">
        <v>278664</v>
      </c>
      <c r="D20" s="51">
        <v>136</v>
      </c>
      <c r="E20" s="51">
        <v>360</v>
      </c>
      <c r="F20" s="6">
        <f t="shared" si="5"/>
        <v>-224</v>
      </c>
      <c r="G20" s="51">
        <v>1591</v>
      </c>
      <c r="H20" s="51">
        <v>1378</v>
      </c>
      <c r="I20" s="6">
        <f t="shared" si="2"/>
        <v>213</v>
      </c>
      <c r="J20" s="6">
        <f t="shared" si="4"/>
        <v>-11</v>
      </c>
      <c r="K20" s="49">
        <f>SUM(C20+J20)-2</f>
        <v>278651</v>
      </c>
      <c r="L20" s="1" t="s">
        <v>1</v>
      </c>
      <c r="M20" s="7"/>
      <c r="N20" s="8"/>
      <c r="O20" s="7"/>
      <c r="P20" s="7"/>
    </row>
    <row r="21" spans="1:22" ht="8.25" customHeight="1" x14ac:dyDescent="0.15">
      <c r="A21" s="4">
        <v>255</v>
      </c>
      <c r="B21" s="2" t="s">
        <v>88</v>
      </c>
      <c r="C21" s="51">
        <v>70711</v>
      </c>
      <c r="D21" s="51">
        <v>48</v>
      </c>
      <c r="E21" s="51">
        <v>95</v>
      </c>
      <c r="F21" s="6">
        <f t="shared" si="5"/>
        <v>-47</v>
      </c>
      <c r="G21" s="51">
        <v>401</v>
      </c>
      <c r="H21" s="51">
        <v>364</v>
      </c>
      <c r="I21" s="6">
        <f t="shared" si="2"/>
        <v>37</v>
      </c>
      <c r="J21" s="6">
        <f t="shared" si="4"/>
        <v>-10</v>
      </c>
      <c r="K21" s="49">
        <f>SUM(C21+J21)</f>
        <v>70701</v>
      </c>
      <c r="L21" s="1" t="s">
        <v>1</v>
      </c>
      <c r="M21" s="7"/>
      <c r="N21" s="8"/>
      <c r="O21" s="7"/>
      <c r="P21" s="7"/>
    </row>
    <row r="22" spans="1:22" ht="8.25" customHeight="1" x14ac:dyDescent="0.15">
      <c r="A22" s="4">
        <v>256</v>
      </c>
      <c r="B22" s="2" t="s">
        <v>78</v>
      </c>
      <c r="C22" s="51">
        <v>123933</v>
      </c>
      <c r="D22" s="51">
        <v>65</v>
      </c>
      <c r="E22" s="51">
        <v>135</v>
      </c>
      <c r="F22" s="6">
        <f t="shared" si="5"/>
        <v>-70</v>
      </c>
      <c r="G22" s="51">
        <v>733</v>
      </c>
      <c r="H22" s="51">
        <v>681</v>
      </c>
      <c r="I22" s="6">
        <f t="shared" si="2"/>
        <v>52</v>
      </c>
      <c r="J22" s="6">
        <f t="shared" si="4"/>
        <v>-18</v>
      </c>
      <c r="K22" s="49">
        <f>SUM(C22+J22)+1</f>
        <v>123916</v>
      </c>
      <c r="L22" s="1" t="s">
        <v>1</v>
      </c>
      <c r="M22" s="7"/>
      <c r="N22" s="8"/>
      <c r="O22" s="7"/>
      <c r="P22" s="7"/>
    </row>
    <row r="23" spans="1:22" ht="8.25" customHeight="1" x14ac:dyDescent="0.15">
      <c r="A23" s="4">
        <v>257</v>
      </c>
      <c r="B23" s="2" t="s">
        <v>20</v>
      </c>
      <c r="C23" s="51">
        <v>160362</v>
      </c>
      <c r="D23" s="51">
        <v>97</v>
      </c>
      <c r="E23" s="51">
        <v>252</v>
      </c>
      <c r="F23" s="6">
        <f t="shared" si="5"/>
        <v>-155</v>
      </c>
      <c r="G23" s="51">
        <v>1001</v>
      </c>
      <c r="H23" s="51">
        <v>838</v>
      </c>
      <c r="I23" s="6">
        <f t="shared" si="2"/>
        <v>163</v>
      </c>
      <c r="J23" s="6">
        <f t="shared" si="4"/>
        <v>8</v>
      </c>
      <c r="K23" s="49">
        <f>SUM(C23+J23)-3</f>
        <v>160367</v>
      </c>
      <c r="L23" s="1" t="s">
        <v>1</v>
      </c>
      <c r="M23" s="7"/>
      <c r="N23" s="8"/>
      <c r="O23" s="7"/>
      <c r="P23" s="7"/>
    </row>
    <row r="24" spans="1:22" s="3" customFormat="1" ht="11.1" customHeight="1" x14ac:dyDescent="0.15">
      <c r="A24" s="9">
        <v>2</v>
      </c>
      <c r="B24" s="10" t="s">
        <v>21</v>
      </c>
      <c r="C24" s="14">
        <f>SUM(C16:C23)-C17</f>
        <v>2185576</v>
      </c>
      <c r="D24" s="14">
        <f t="shared" ref="D24:J24" si="6">SUM(D16:D23)-D17</f>
        <v>1321</v>
      </c>
      <c r="E24" s="14">
        <f t="shared" si="6"/>
        <v>2473</v>
      </c>
      <c r="F24" s="45">
        <f t="shared" si="6"/>
        <v>-1152</v>
      </c>
      <c r="G24" s="14">
        <f>SUM(G16:G23)-G17</f>
        <v>12601</v>
      </c>
      <c r="H24" s="14">
        <f t="shared" si="6"/>
        <v>10992</v>
      </c>
      <c r="I24" s="45">
        <f t="shared" si="6"/>
        <v>1609</v>
      </c>
      <c r="J24" s="44">
        <f t="shared" si="6"/>
        <v>457</v>
      </c>
      <c r="K24" s="14">
        <f>SUM(K16:K23)-K17</f>
        <v>2186032</v>
      </c>
      <c r="L24" s="46" t="s">
        <v>1</v>
      </c>
      <c r="M24" s="7"/>
      <c r="N24" s="8"/>
      <c r="O24" s="7"/>
      <c r="P24" s="7"/>
      <c r="Q24" s="15"/>
      <c r="R24" s="15"/>
      <c r="S24" s="15"/>
      <c r="T24" s="15"/>
      <c r="U24" s="15"/>
      <c r="V24" s="15"/>
    </row>
    <row r="25" spans="1:22" ht="9.9499999999999993" customHeight="1" x14ac:dyDescent="0.15">
      <c r="A25" s="4">
        <v>351</v>
      </c>
      <c r="B25" s="2" t="s">
        <v>74</v>
      </c>
      <c r="C25" s="51">
        <v>182402</v>
      </c>
      <c r="D25" s="51">
        <v>126</v>
      </c>
      <c r="E25" s="51">
        <v>235</v>
      </c>
      <c r="F25" s="6">
        <f t="shared" si="0"/>
        <v>-109</v>
      </c>
      <c r="G25" s="51">
        <v>1087</v>
      </c>
      <c r="H25" s="51">
        <v>912</v>
      </c>
      <c r="I25" s="6">
        <f t="shared" si="2"/>
        <v>175</v>
      </c>
      <c r="J25" s="6">
        <f t="shared" ref="J25:J53" si="7">F25+I25</f>
        <v>66</v>
      </c>
      <c r="K25" s="50">
        <f>SUM(C25+J25)-39</f>
        <v>182429</v>
      </c>
      <c r="L25" s="1" t="s">
        <v>1</v>
      </c>
      <c r="M25" s="7"/>
      <c r="N25" s="8"/>
      <c r="O25" s="7"/>
      <c r="P25" s="7"/>
    </row>
    <row r="26" spans="1:22" ht="8.25" customHeight="1" x14ac:dyDescent="0.15">
      <c r="A26" s="4">
        <v>352</v>
      </c>
      <c r="B26" s="2" t="s">
        <v>69</v>
      </c>
      <c r="C26" s="51">
        <v>201809</v>
      </c>
      <c r="D26" s="51">
        <v>124</v>
      </c>
      <c r="E26" s="51">
        <v>285</v>
      </c>
      <c r="F26" s="6">
        <f t="shared" si="0"/>
        <v>-161</v>
      </c>
      <c r="G26" s="51">
        <v>1086</v>
      </c>
      <c r="H26" s="51">
        <v>834</v>
      </c>
      <c r="I26" s="6">
        <f t="shared" si="2"/>
        <v>252</v>
      </c>
      <c r="J26" s="6">
        <f t="shared" si="7"/>
        <v>91</v>
      </c>
      <c r="K26" s="50">
        <f>SUM(C26+J26)-8</f>
        <v>201892</v>
      </c>
      <c r="L26" s="1" t="s">
        <v>1</v>
      </c>
      <c r="M26" s="7"/>
      <c r="N26" s="8"/>
      <c r="O26" s="7"/>
      <c r="P26" s="7"/>
      <c r="Q26" s="7"/>
      <c r="R26" s="7"/>
      <c r="S26" s="7"/>
      <c r="T26" s="7"/>
      <c r="U26" s="7"/>
      <c r="V26" s="7"/>
    </row>
    <row r="27" spans="1:22" ht="8.25" customHeight="1" x14ac:dyDescent="0.15">
      <c r="A27" s="4">
        <v>353</v>
      </c>
      <c r="B27" s="2" t="s">
        <v>70</v>
      </c>
      <c r="C27" s="51">
        <v>263451</v>
      </c>
      <c r="D27" s="51">
        <v>155</v>
      </c>
      <c r="E27" s="51">
        <v>265</v>
      </c>
      <c r="F27" s="6">
        <f t="shared" si="0"/>
        <v>-110</v>
      </c>
      <c r="G27" s="51">
        <v>1678</v>
      </c>
      <c r="H27" s="51">
        <v>1360</v>
      </c>
      <c r="I27" s="6">
        <f t="shared" si="2"/>
        <v>318</v>
      </c>
      <c r="J27" s="6">
        <f t="shared" si="7"/>
        <v>208</v>
      </c>
      <c r="K27" s="50">
        <f>SUM(C27+J27)+1</f>
        <v>263660</v>
      </c>
      <c r="L27" s="1" t="s">
        <v>1</v>
      </c>
      <c r="M27" s="7"/>
      <c r="N27" s="8"/>
      <c r="O27" s="7"/>
      <c r="P27" s="7"/>
    </row>
    <row r="28" spans="1:22" ht="8.25" customHeight="1" x14ac:dyDescent="0.15">
      <c r="A28" s="4">
        <v>354</v>
      </c>
      <c r="B28" s="2" t="s">
        <v>79</v>
      </c>
      <c r="C28" s="51">
        <v>49194</v>
      </c>
      <c r="D28" s="51">
        <v>31</v>
      </c>
      <c r="E28" s="51">
        <v>61</v>
      </c>
      <c r="F28" s="6">
        <f t="shared" si="0"/>
        <v>-30</v>
      </c>
      <c r="G28" s="51">
        <v>320</v>
      </c>
      <c r="H28" s="51">
        <v>241</v>
      </c>
      <c r="I28" s="6">
        <f t="shared" si="2"/>
        <v>79</v>
      </c>
      <c r="J28" s="6">
        <f t="shared" si="7"/>
        <v>49</v>
      </c>
      <c r="K28" s="50">
        <f>SUM(C28+J28)-1</f>
        <v>49242</v>
      </c>
      <c r="L28" s="1" t="s">
        <v>1</v>
      </c>
      <c r="M28" s="7"/>
      <c r="N28" s="8"/>
      <c r="O28" s="7"/>
      <c r="P28" s="7"/>
    </row>
    <row r="29" spans="1:22" ht="8.25" customHeight="1" x14ac:dyDescent="0.15">
      <c r="A29" s="4">
        <v>355</v>
      </c>
      <c r="B29" s="2" t="s">
        <v>22</v>
      </c>
      <c r="C29" s="51">
        <v>188617</v>
      </c>
      <c r="D29" s="51">
        <v>127</v>
      </c>
      <c r="E29" s="51">
        <v>177</v>
      </c>
      <c r="F29" s="6">
        <f t="shared" si="0"/>
        <v>-50</v>
      </c>
      <c r="G29" s="51">
        <v>1413</v>
      </c>
      <c r="H29" s="51">
        <v>1198</v>
      </c>
      <c r="I29" s="6">
        <f t="shared" si="2"/>
        <v>215</v>
      </c>
      <c r="J29" s="6">
        <f t="shared" si="7"/>
        <v>165</v>
      </c>
      <c r="K29" s="50">
        <f>SUM(C29+J29)+9</f>
        <v>188791</v>
      </c>
      <c r="L29" s="1" t="s">
        <v>1</v>
      </c>
      <c r="M29" s="7"/>
      <c r="N29" s="8"/>
      <c r="O29" s="7"/>
      <c r="P29" s="7"/>
    </row>
    <row r="30" spans="1:22" ht="8.25" customHeight="1" x14ac:dyDescent="0.15">
      <c r="A30" s="4">
        <v>356</v>
      </c>
      <c r="B30" s="2" t="s">
        <v>80</v>
      </c>
      <c r="C30" s="51">
        <v>116505</v>
      </c>
      <c r="D30" s="51">
        <v>62</v>
      </c>
      <c r="E30" s="51">
        <v>146</v>
      </c>
      <c r="F30" s="6">
        <f t="shared" si="0"/>
        <v>-84</v>
      </c>
      <c r="G30" s="51">
        <v>512</v>
      </c>
      <c r="H30" s="51">
        <v>414</v>
      </c>
      <c r="I30" s="6">
        <f t="shared" si="2"/>
        <v>98</v>
      </c>
      <c r="J30" s="6">
        <f t="shared" si="7"/>
        <v>14</v>
      </c>
      <c r="K30" s="50">
        <f>SUM(C30+J30)-3</f>
        <v>116516</v>
      </c>
      <c r="L30" s="1" t="s">
        <v>1</v>
      </c>
      <c r="M30" s="7"/>
      <c r="N30" s="8"/>
      <c r="O30" s="7"/>
      <c r="P30" s="7"/>
    </row>
    <row r="31" spans="1:22" ht="8.25" customHeight="1" x14ac:dyDescent="0.15">
      <c r="A31" s="4">
        <v>357</v>
      </c>
      <c r="B31" s="2" t="s">
        <v>57</v>
      </c>
      <c r="C31" s="51">
        <v>168463</v>
      </c>
      <c r="D31" s="51">
        <v>101</v>
      </c>
      <c r="E31" s="51">
        <v>173</v>
      </c>
      <c r="F31" s="6">
        <f t="shared" si="0"/>
        <v>-72</v>
      </c>
      <c r="G31" s="51">
        <v>905</v>
      </c>
      <c r="H31" s="51">
        <v>788</v>
      </c>
      <c r="I31" s="6">
        <f t="shared" si="2"/>
        <v>117</v>
      </c>
      <c r="J31" s="6">
        <f t="shared" si="7"/>
        <v>45</v>
      </c>
      <c r="K31" s="50">
        <f>SUM(C31+J31)+1</f>
        <v>168509</v>
      </c>
      <c r="L31" s="1" t="s">
        <v>1</v>
      </c>
      <c r="M31" s="7"/>
      <c r="N31" s="8"/>
      <c r="O31" s="7"/>
      <c r="P31" s="7"/>
    </row>
    <row r="32" spans="1:22" ht="8.25" customHeight="1" x14ac:dyDescent="0.15">
      <c r="A32" s="4">
        <v>358</v>
      </c>
      <c r="B32" s="2" t="s">
        <v>81</v>
      </c>
      <c r="C32" s="51">
        <v>143720</v>
      </c>
      <c r="D32" s="51">
        <v>71</v>
      </c>
      <c r="E32" s="51">
        <v>178</v>
      </c>
      <c r="F32" s="6">
        <f t="shared" si="0"/>
        <v>-107</v>
      </c>
      <c r="G32" s="51">
        <v>844</v>
      </c>
      <c r="H32" s="51">
        <v>1021</v>
      </c>
      <c r="I32" s="6">
        <f t="shared" si="2"/>
        <v>-177</v>
      </c>
      <c r="J32" s="6">
        <f t="shared" si="7"/>
        <v>-284</v>
      </c>
      <c r="K32" s="50">
        <f>SUM(C32+J32)-15</f>
        <v>143421</v>
      </c>
      <c r="L32" s="1" t="s">
        <v>1</v>
      </c>
      <c r="M32" s="7"/>
      <c r="N32" s="8"/>
      <c r="O32" s="7"/>
      <c r="P32" s="7"/>
    </row>
    <row r="33" spans="1:16" ht="8.25" customHeight="1" x14ac:dyDescent="0.15">
      <c r="A33" s="4">
        <v>359</v>
      </c>
      <c r="B33" s="2" t="s">
        <v>23</v>
      </c>
      <c r="C33" s="51">
        <v>211479</v>
      </c>
      <c r="D33" s="51">
        <v>146</v>
      </c>
      <c r="E33" s="51">
        <v>223</v>
      </c>
      <c r="F33" s="6">
        <f t="shared" si="0"/>
        <v>-77</v>
      </c>
      <c r="G33" s="51">
        <v>1287</v>
      </c>
      <c r="H33" s="51">
        <v>1230</v>
      </c>
      <c r="I33" s="6">
        <f t="shared" si="2"/>
        <v>57</v>
      </c>
      <c r="J33" s="6">
        <f t="shared" si="7"/>
        <v>-20</v>
      </c>
      <c r="K33" s="50">
        <f>SUM(C33+J33)+11</f>
        <v>211470</v>
      </c>
      <c r="L33" s="1" t="s">
        <v>1</v>
      </c>
      <c r="M33" s="7"/>
      <c r="N33" s="8"/>
      <c r="O33" s="7"/>
      <c r="P33" s="7"/>
    </row>
    <row r="34" spans="1:16" ht="8.25" customHeight="1" x14ac:dyDescent="0.15">
      <c r="A34" s="4">
        <v>360</v>
      </c>
      <c r="B34" s="2" t="s">
        <v>58</v>
      </c>
      <c r="C34" s="51">
        <v>95333</v>
      </c>
      <c r="D34" s="51">
        <v>61</v>
      </c>
      <c r="E34" s="51">
        <v>101</v>
      </c>
      <c r="F34" s="6">
        <f t="shared" si="0"/>
        <v>-40</v>
      </c>
      <c r="G34" s="51">
        <v>891</v>
      </c>
      <c r="H34" s="51">
        <v>770</v>
      </c>
      <c r="I34" s="6">
        <f t="shared" si="2"/>
        <v>121</v>
      </c>
      <c r="J34" s="6">
        <f t="shared" si="7"/>
        <v>81</v>
      </c>
      <c r="K34" s="50">
        <f>SUM(C34+J34)-22</f>
        <v>95392</v>
      </c>
      <c r="L34" s="1" t="s">
        <v>1</v>
      </c>
      <c r="M34" s="7"/>
      <c r="N34" s="8"/>
      <c r="O34" s="7"/>
      <c r="P34" s="7"/>
    </row>
    <row r="35" spans="1:16" ht="8.25" customHeight="1" x14ac:dyDescent="0.15">
      <c r="A35" s="4">
        <v>361</v>
      </c>
      <c r="B35" s="2" t="s">
        <v>24</v>
      </c>
      <c r="C35" s="51">
        <v>141326</v>
      </c>
      <c r="D35" s="51">
        <v>92</v>
      </c>
      <c r="E35" s="51">
        <v>151</v>
      </c>
      <c r="F35" s="6">
        <f t="shared" si="0"/>
        <v>-59</v>
      </c>
      <c r="G35" s="51">
        <v>756</v>
      </c>
      <c r="H35" s="51">
        <v>699</v>
      </c>
      <c r="I35" s="6">
        <f t="shared" si="2"/>
        <v>57</v>
      </c>
      <c r="J35" s="6">
        <f t="shared" si="7"/>
        <v>-2</v>
      </c>
      <c r="K35" s="50">
        <f>SUM(C35+J35)+5</f>
        <v>141329</v>
      </c>
      <c r="L35" s="1" t="s">
        <v>1</v>
      </c>
      <c r="M35" s="7"/>
      <c r="N35" s="8"/>
      <c r="O35" s="7"/>
      <c r="P35" s="7"/>
    </row>
    <row r="36" spans="1:16" s="3" customFormat="1" ht="11.1" customHeight="1" x14ac:dyDescent="0.15">
      <c r="A36" s="9">
        <v>3</v>
      </c>
      <c r="B36" s="10" t="s">
        <v>25</v>
      </c>
      <c r="C36" s="14">
        <f>SUM(C25:C35)</f>
        <v>1762299</v>
      </c>
      <c r="D36" s="14">
        <f t="shared" ref="D36:K36" si="8">SUM(D25:D35)</f>
        <v>1096</v>
      </c>
      <c r="E36" s="14">
        <f t="shared" si="8"/>
        <v>1995</v>
      </c>
      <c r="F36" s="44">
        <f t="shared" si="8"/>
        <v>-899</v>
      </c>
      <c r="G36" s="14">
        <f t="shared" si="8"/>
        <v>10779</v>
      </c>
      <c r="H36" s="14">
        <f t="shared" si="8"/>
        <v>9467</v>
      </c>
      <c r="I36" s="47">
        <f t="shared" si="8"/>
        <v>1312</v>
      </c>
      <c r="J36" s="48">
        <f t="shared" si="8"/>
        <v>413</v>
      </c>
      <c r="K36" s="14">
        <f t="shared" si="8"/>
        <v>1762651</v>
      </c>
      <c r="L36" s="1" t="s">
        <v>1</v>
      </c>
      <c r="M36" s="7"/>
      <c r="N36" s="8"/>
      <c r="O36" s="7"/>
      <c r="P36" s="7"/>
    </row>
    <row r="37" spans="1:16" ht="9.9499999999999993" customHeight="1" x14ac:dyDescent="0.15">
      <c r="A37" s="4">
        <v>401</v>
      </c>
      <c r="B37" s="2" t="s">
        <v>82</v>
      </c>
      <c r="C37" s="51">
        <v>78946</v>
      </c>
      <c r="D37" s="51">
        <v>55</v>
      </c>
      <c r="E37" s="51">
        <v>88</v>
      </c>
      <c r="F37" s="6">
        <f t="shared" si="0"/>
        <v>-33</v>
      </c>
      <c r="G37" s="51">
        <v>451</v>
      </c>
      <c r="H37" s="51">
        <v>349</v>
      </c>
      <c r="I37" s="6">
        <f t="shared" si="2"/>
        <v>102</v>
      </c>
      <c r="J37" s="6">
        <f t="shared" si="7"/>
        <v>69</v>
      </c>
      <c r="K37" s="49">
        <f>SUM(C37+J37)-1</f>
        <v>79014</v>
      </c>
      <c r="L37" s="1" t="s">
        <v>1</v>
      </c>
      <c r="M37" s="7"/>
      <c r="N37" s="8"/>
      <c r="O37" s="7"/>
      <c r="P37" s="7"/>
    </row>
    <row r="38" spans="1:16" ht="8.25" customHeight="1" x14ac:dyDescent="0.15">
      <c r="A38" s="4">
        <v>402</v>
      </c>
      <c r="B38" s="2" t="s">
        <v>63</v>
      </c>
      <c r="C38" s="51">
        <v>50550</v>
      </c>
      <c r="D38" s="51">
        <v>48</v>
      </c>
      <c r="E38" s="51">
        <v>48</v>
      </c>
      <c r="F38" s="36">
        <f t="shared" si="0"/>
        <v>0</v>
      </c>
      <c r="G38" s="51">
        <v>391</v>
      </c>
      <c r="H38" s="51">
        <v>237</v>
      </c>
      <c r="I38" s="6">
        <f t="shared" si="2"/>
        <v>154</v>
      </c>
      <c r="J38" s="6">
        <f t="shared" si="7"/>
        <v>154</v>
      </c>
      <c r="K38" s="49">
        <f>SUM(C38+J38)-7</f>
        <v>50697</v>
      </c>
      <c r="L38" s="1" t="s">
        <v>1</v>
      </c>
      <c r="M38" s="7"/>
      <c r="N38" s="8"/>
      <c r="O38" s="7"/>
      <c r="P38" s="7"/>
    </row>
    <row r="39" spans="1:16" ht="8.25" customHeight="1" x14ac:dyDescent="0.15">
      <c r="A39" s="4">
        <v>403</v>
      </c>
      <c r="B39" s="2" t="s">
        <v>73</v>
      </c>
      <c r="C39" s="51">
        <v>174620</v>
      </c>
      <c r="D39" s="51">
        <v>87</v>
      </c>
      <c r="E39" s="51">
        <v>172</v>
      </c>
      <c r="F39" s="6">
        <f t="shared" si="0"/>
        <v>-85</v>
      </c>
      <c r="G39" s="51">
        <v>1457</v>
      </c>
      <c r="H39" s="51">
        <v>1288</v>
      </c>
      <c r="I39" s="6">
        <f t="shared" si="2"/>
        <v>169</v>
      </c>
      <c r="J39" s="6">
        <f t="shared" si="7"/>
        <v>84</v>
      </c>
      <c r="K39" s="49">
        <f>SUM(C39+J39)-7</f>
        <v>174697</v>
      </c>
      <c r="L39" s="1" t="s">
        <v>1</v>
      </c>
      <c r="M39" s="7"/>
      <c r="N39" s="8"/>
      <c r="O39" s="7"/>
      <c r="P39" s="7"/>
    </row>
    <row r="40" spans="1:16" ht="8.25" customHeight="1" x14ac:dyDescent="0.15">
      <c r="A40" s="4">
        <v>404</v>
      </c>
      <c r="B40" s="2" t="s">
        <v>26</v>
      </c>
      <c r="C40" s="51">
        <v>167282</v>
      </c>
      <c r="D40" s="51">
        <v>113</v>
      </c>
      <c r="E40" s="51">
        <v>141</v>
      </c>
      <c r="F40" s="52">
        <f t="shared" si="0"/>
        <v>-28</v>
      </c>
      <c r="G40" s="51">
        <v>1342</v>
      </c>
      <c r="H40" s="51">
        <v>1483</v>
      </c>
      <c r="I40" s="6">
        <f t="shared" si="2"/>
        <v>-141</v>
      </c>
      <c r="J40" s="52">
        <f t="shared" si="7"/>
        <v>-169</v>
      </c>
      <c r="K40" s="49">
        <f>SUM(C40+J40)-6</f>
        <v>167107</v>
      </c>
      <c r="L40" s="1" t="s">
        <v>1</v>
      </c>
      <c r="M40" s="7"/>
      <c r="N40" s="8"/>
      <c r="O40" s="7"/>
      <c r="P40" s="7"/>
    </row>
    <row r="41" spans="1:16" ht="8.25" customHeight="1" x14ac:dyDescent="0.15">
      <c r="A41" s="4">
        <v>405</v>
      </c>
      <c r="B41" s="2" t="s">
        <v>67</v>
      </c>
      <c r="C41" s="51">
        <v>76224</v>
      </c>
      <c r="D41" s="51">
        <v>52</v>
      </c>
      <c r="E41" s="51">
        <v>107</v>
      </c>
      <c r="F41" s="6">
        <f t="shared" si="0"/>
        <v>-55</v>
      </c>
      <c r="G41" s="51">
        <v>357</v>
      </c>
      <c r="H41" s="51">
        <v>288</v>
      </c>
      <c r="I41" s="6">
        <f t="shared" si="2"/>
        <v>69</v>
      </c>
      <c r="J41" s="6">
        <f t="shared" si="7"/>
        <v>14</v>
      </c>
      <c r="K41" s="49">
        <f>SUM(C41+J41)+2</f>
        <v>76240</v>
      </c>
      <c r="L41" s="1" t="s">
        <v>1</v>
      </c>
      <c r="M41" s="7"/>
      <c r="N41" s="8"/>
      <c r="O41" s="7"/>
      <c r="P41" s="7"/>
    </row>
    <row r="42" spans="1:16" ht="8.25" customHeight="1" x14ac:dyDescent="0.15">
      <c r="A42" s="4">
        <v>451</v>
      </c>
      <c r="B42" s="2" t="s">
        <v>59</v>
      </c>
      <c r="C42" s="51">
        <v>129094</v>
      </c>
      <c r="D42" s="51">
        <v>90</v>
      </c>
      <c r="E42" s="51">
        <v>155</v>
      </c>
      <c r="F42" s="6">
        <f t="shared" si="0"/>
        <v>-65</v>
      </c>
      <c r="G42" s="51">
        <v>701</v>
      </c>
      <c r="H42" s="51">
        <v>617</v>
      </c>
      <c r="I42" s="6">
        <f t="shared" si="2"/>
        <v>84</v>
      </c>
      <c r="J42" s="6">
        <f t="shared" si="7"/>
        <v>19</v>
      </c>
      <c r="K42" s="49">
        <f>SUM(C42+J42)+2</f>
        <v>129115</v>
      </c>
      <c r="L42" s="1" t="s">
        <v>1</v>
      </c>
      <c r="M42" s="7"/>
      <c r="N42" s="8"/>
      <c r="O42" s="7"/>
      <c r="P42" s="7"/>
    </row>
    <row r="43" spans="1:16" ht="8.25" customHeight="1" x14ac:dyDescent="0.15">
      <c r="A43" s="4">
        <v>452</v>
      </c>
      <c r="B43" s="2" t="s">
        <v>27</v>
      </c>
      <c r="C43" s="51">
        <v>192545</v>
      </c>
      <c r="D43" s="51">
        <v>125</v>
      </c>
      <c r="E43" s="51">
        <v>234</v>
      </c>
      <c r="F43" s="6">
        <f t="shared" si="0"/>
        <v>-109</v>
      </c>
      <c r="G43" s="51">
        <v>976</v>
      </c>
      <c r="H43" s="51">
        <v>971</v>
      </c>
      <c r="I43" s="6">
        <f t="shared" si="2"/>
        <v>5</v>
      </c>
      <c r="J43" s="6">
        <f t="shared" si="7"/>
        <v>-104</v>
      </c>
      <c r="K43" s="49">
        <f>SUM(C43+J43)+8</f>
        <v>192449</v>
      </c>
      <c r="L43" s="1" t="s">
        <v>1</v>
      </c>
      <c r="M43" s="7"/>
      <c r="N43" s="8"/>
      <c r="O43" s="7"/>
      <c r="P43" s="7"/>
    </row>
    <row r="44" spans="1:16" ht="8.25" customHeight="1" x14ac:dyDescent="0.15">
      <c r="A44" s="4">
        <v>453</v>
      </c>
      <c r="B44" s="2" t="s">
        <v>28</v>
      </c>
      <c r="C44" s="51">
        <v>179758</v>
      </c>
      <c r="D44" s="51">
        <v>108</v>
      </c>
      <c r="E44" s="51">
        <v>114</v>
      </c>
      <c r="F44" s="6">
        <f t="shared" si="0"/>
        <v>-6</v>
      </c>
      <c r="G44" s="51">
        <v>1236</v>
      </c>
      <c r="H44" s="51">
        <v>1933</v>
      </c>
      <c r="I44" s="6">
        <f t="shared" si="2"/>
        <v>-697</v>
      </c>
      <c r="J44" s="6">
        <f t="shared" si="7"/>
        <v>-703</v>
      </c>
      <c r="K44" s="49">
        <f>SUM(C44+J44)-7</f>
        <v>179048</v>
      </c>
      <c r="L44" s="1" t="s">
        <v>1</v>
      </c>
      <c r="M44" s="7"/>
      <c r="N44" s="8"/>
      <c r="O44" s="7"/>
      <c r="P44" s="7"/>
    </row>
    <row r="45" spans="1:16" ht="8.25" customHeight="1" x14ac:dyDescent="0.15">
      <c r="A45" s="4">
        <v>454</v>
      </c>
      <c r="B45" s="2" t="s">
        <v>29</v>
      </c>
      <c r="C45" s="51">
        <v>340284</v>
      </c>
      <c r="D45" s="51">
        <v>237</v>
      </c>
      <c r="E45" s="51">
        <v>343</v>
      </c>
      <c r="F45" s="6">
        <f t="shared" si="0"/>
        <v>-106</v>
      </c>
      <c r="G45" s="51">
        <v>2157</v>
      </c>
      <c r="H45" s="51">
        <v>1894</v>
      </c>
      <c r="I45" s="6">
        <f t="shared" si="2"/>
        <v>263</v>
      </c>
      <c r="J45" s="6">
        <f t="shared" si="7"/>
        <v>157</v>
      </c>
      <c r="K45" s="49">
        <f>SUM(C45+J45)-23</f>
        <v>340418</v>
      </c>
      <c r="L45" s="1" t="s">
        <v>1</v>
      </c>
      <c r="M45" s="7"/>
      <c r="N45" s="8"/>
      <c r="O45" s="7"/>
      <c r="P45" s="7"/>
    </row>
    <row r="46" spans="1:16" ht="8.25" customHeight="1" x14ac:dyDescent="0.15">
      <c r="A46" s="4">
        <v>455</v>
      </c>
      <c r="B46" s="2" t="s">
        <v>30</v>
      </c>
      <c r="C46" s="51">
        <v>100720</v>
      </c>
      <c r="D46" s="51">
        <v>64</v>
      </c>
      <c r="E46" s="51">
        <v>133</v>
      </c>
      <c r="F46" s="6">
        <f t="shared" si="0"/>
        <v>-69</v>
      </c>
      <c r="G46" s="51">
        <v>605</v>
      </c>
      <c r="H46" s="51">
        <v>500</v>
      </c>
      <c r="I46" s="6">
        <f t="shared" si="2"/>
        <v>105</v>
      </c>
      <c r="J46" s="6">
        <f t="shared" si="7"/>
        <v>36</v>
      </c>
      <c r="K46" s="49">
        <f>SUM(C46+J46)+5</f>
        <v>100761</v>
      </c>
      <c r="L46" s="1" t="s">
        <v>1</v>
      </c>
      <c r="M46" s="7"/>
      <c r="N46" s="8"/>
      <c r="O46" s="7"/>
      <c r="P46" s="7"/>
    </row>
    <row r="47" spans="1:16" ht="8.25" customHeight="1" x14ac:dyDescent="0.15">
      <c r="A47" s="4">
        <v>456</v>
      </c>
      <c r="B47" s="2" t="s">
        <v>31</v>
      </c>
      <c r="C47" s="51">
        <v>141803</v>
      </c>
      <c r="D47" s="51">
        <v>122</v>
      </c>
      <c r="E47" s="51">
        <v>139</v>
      </c>
      <c r="F47" s="6">
        <f t="shared" si="0"/>
        <v>-17</v>
      </c>
      <c r="G47" s="51">
        <v>675</v>
      </c>
      <c r="H47" s="51">
        <v>555</v>
      </c>
      <c r="I47" s="6">
        <f t="shared" si="2"/>
        <v>120</v>
      </c>
      <c r="J47" s="6">
        <f t="shared" si="7"/>
        <v>103</v>
      </c>
      <c r="K47" s="49">
        <f>SUM(C47+J47)-4</f>
        <v>141902</v>
      </c>
      <c r="L47" s="1" t="s">
        <v>1</v>
      </c>
      <c r="M47" s="7"/>
      <c r="N47" s="8"/>
      <c r="O47" s="7"/>
      <c r="P47" s="7"/>
    </row>
    <row r="48" spans="1:16" ht="8.25" customHeight="1" x14ac:dyDescent="0.15">
      <c r="A48" s="4">
        <v>457</v>
      </c>
      <c r="B48" s="2" t="s">
        <v>32</v>
      </c>
      <c r="C48" s="51">
        <v>174034</v>
      </c>
      <c r="D48" s="51">
        <v>101</v>
      </c>
      <c r="E48" s="51">
        <v>199</v>
      </c>
      <c r="F48" s="6">
        <f t="shared" si="0"/>
        <v>-98</v>
      </c>
      <c r="G48" s="51">
        <v>991</v>
      </c>
      <c r="H48" s="51">
        <v>869</v>
      </c>
      <c r="I48" s="6">
        <f t="shared" si="2"/>
        <v>122</v>
      </c>
      <c r="J48" s="6">
        <f t="shared" si="7"/>
        <v>24</v>
      </c>
      <c r="K48" s="49">
        <f>SUM(C48+J48)-6</f>
        <v>174052</v>
      </c>
      <c r="L48" s="1" t="s">
        <v>1</v>
      </c>
      <c r="M48" s="7"/>
      <c r="N48" s="8"/>
      <c r="O48" s="7"/>
      <c r="P48" s="7"/>
    </row>
    <row r="49" spans="1:21" ht="8.25" customHeight="1" x14ac:dyDescent="0.15">
      <c r="A49" s="4">
        <v>458</v>
      </c>
      <c r="B49" s="2" t="s">
        <v>33</v>
      </c>
      <c r="C49" s="51">
        <v>134713</v>
      </c>
      <c r="D49" s="51">
        <v>87</v>
      </c>
      <c r="E49" s="51">
        <v>139</v>
      </c>
      <c r="F49" s="6">
        <f t="shared" si="0"/>
        <v>-52</v>
      </c>
      <c r="G49" s="51">
        <v>822</v>
      </c>
      <c r="H49" s="51">
        <v>770</v>
      </c>
      <c r="I49" s="6">
        <f t="shared" si="2"/>
        <v>52</v>
      </c>
      <c r="J49" s="36">
        <f>F49+I49</f>
        <v>0</v>
      </c>
      <c r="K49" s="49">
        <f>SUM(C49+J49)-7</f>
        <v>134706</v>
      </c>
      <c r="L49" s="1" t="s">
        <v>1</v>
      </c>
      <c r="M49" s="7"/>
      <c r="N49" s="8"/>
      <c r="O49" s="7"/>
      <c r="P49" s="7"/>
    </row>
    <row r="50" spans="1:21" ht="8.25" customHeight="1" x14ac:dyDescent="0.15">
      <c r="A50" s="4">
        <v>459</v>
      </c>
      <c r="B50" s="2" t="s">
        <v>34</v>
      </c>
      <c r="C50" s="51">
        <v>367592</v>
      </c>
      <c r="D50" s="51">
        <v>278</v>
      </c>
      <c r="E50" s="51">
        <v>376</v>
      </c>
      <c r="F50" s="6">
        <f t="shared" si="0"/>
        <v>-98</v>
      </c>
      <c r="G50" s="51">
        <v>2948</v>
      </c>
      <c r="H50" s="51">
        <v>3552</v>
      </c>
      <c r="I50" s="6">
        <f>G50-H50</f>
        <v>-604</v>
      </c>
      <c r="J50" s="6">
        <f t="shared" si="7"/>
        <v>-702</v>
      </c>
      <c r="K50" s="49">
        <f>SUM(C50+J50)-30</f>
        <v>366860</v>
      </c>
      <c r="L50" s="1" t="s">
        <v>1</v>
      </c>
      <c r="M50" s="7"/>
      <c r="N50" s="8"/>
      <c r="O50" s="7"/>
      <c r="P50" s="7"/>
    </row>
    <row r="51" spans="1:21" ht="8.25" customHeight="1" x14ac:dyDescent="0.15">
      <c r="A51" s="4">
        <v>460</v>
      </c>
      <c r="B51" s="2" t="s">
        <v>89</v>
      </c>
      <c r="C51" s="51">
        <v>147610</v>
      </c>
      <c r="D51" s="51">
        <v>103</v>
      </c>
      <c r="E51" s="51">
        <v>116</v>
      </c>
      <c r="F51" s="6">
        <f t="shared" si="0"/>
        <v>-13</v>
      </c>
      <c r="G51" s="51">
        <v>899</v>
      </c>
      <c r="H51" s="51">
        <v>717</v>
      </c>
      <c r="I51" s="6">
        <f t="shared" si="2"/>
        <v>182</v>
      </c>
      <c r="J51" s="6">
        <f t="shared" si="7"/>
        <v>169</v>
      </c>
      <c r="K51" s="49">
        <f>SUM(C51+J51)</f>
        <v>147779</v>
      </c>
      <c r="L51" s="1" t="s">
        <v>1</v>
      </c>
      <c r="M51" s="7"/>
      <c r="N51" s="8"/>
      <c r="O51" s="7"/>
      <c r="P51" s="7"/>
    </row>
    <row r="52" spans="1:21" ht="8.25" customHeight="1" x14ac:dyDescent="0.15">
      <c r="A52" s="4">
        <v>461</v>
      </c>
      <c r="B52" s="2" t="s">
        <v>35</v>
      </c>
      <c r="C52" s="51">
        <v>89643</v>
      </c>
      <c r="D52" s="51">
        <v>49</v>
      </c>
      <c r="E52" s="51">
        <v>100</v>
      </c>
      <c r="F52" s="6">
        <f t="shared" si="0"/>
        <v>-51</v>
      </c>
      <c r="G52" s="51">
        <v>520</v>
      </c>
      <c r="H52" s="51">
        <v>421</v>
      </c>
      <c r="I52" s="6">
        <f t="shared" si="2"/>
        <v>99</v>
      </c>
      <c r="J52" s="6">
        <f t="shared" si="7"/>
        <v>48</v>
      </c>
      <c r="K52" s="49">
        <f>SUM(C52+J52)+2</f>
        <v>89693</v>
      </c>
      <c r="L52" s="1" t="s">
        <v>1</v>
      </c>
      <c r="M52" s="7"/>
      <c r="N52" s="8"/>
      <c r="O52" s="7"/>
      <c r="P52" s="7"/>
    </row>
    <row r="53" spans="1:21" ht="8.25" customHeight="1" x14ac:dyDescent="0.15">
      <c r="A53" s="4">
        <v>462</v>
      </c>
      <c r="B53" s="2" t="s">
        <v>90</v>
      </c>
      <c r="C53" s="51">
        <v>58502</v>
      </c>
      <c r="D53" s="51">
        <v>40</v>
      </c>
      <c r="E53" s="51">
        <v>89</v>
      </c>
      <c r="F53" s="6">
        <f t="shared" si="0"/>
        <v>-49</v>
      </c>
      <c r="G53" s="51">
        <v>347</v>
      </c>
      <c r="H53" s="51">
        <v>380</v>
      </c>
      <c r="I53" s="6">
        <f t="shared" si="2"/>
        <v>-33</v>
      </c>
      <c r="J53" s="6">
        <f t="shared" si="7"/>
        <v>-82</v>
      </c>
      <c r="K53" s="49">
        <f>SUM(C53+J53)</f>
        <v>58420</v>
      </c>
      <c r="L53" s="1" t="s">
        <v>1</v>
      </c>
      <c r="M53" s="7"/>
      <c r="N53" s="8"/>
      <c r="O53" s="7"/>
      <c r="P53" s="7"/>
    </row>
    <row r="54" spans="1:21" ht="11.1" customHeight="1" x14ac:dyDescent="0.15">
      <c r="A54" s="9">
        <v>4</v>
      </c>
      <c r="B54" s="10" t="s">
        <v>36</v>
      </c>
      <c r="C54" s="14">
        <f>SUM(C37:C53)</f>
        <v>2603920</v>
      </c>
      <c r="D54" s="14">
        <f t="shared" ref="D54:K54" si="9">SUM(D37:D53)</f>
        <v>1759</v>
      </c>
      <c r="E54" s="14">
        <f t="shared" si="9"/>
        <v>2693</v>
      </c>
      <c r="F54" s="44">
        <f t="shared" si="9"/>
        <v>-934</v>
      </c>
      <c r="G54" s="14">
        <f t="shared" si="9"/>
        <v>16875</v>
      </c>
      <c r="H54" s="14">
        <f t="shared" si="9"/>
        <v>16824</v>
      </c>
      <c r="I54" s="44">
        <f t="shared" si="9"/>
        <v>51</v>
      </c>
      <c r="J54" s="44">
        <f t="shared" si="9"/>
        <v>-883</v>
      </c>
      <c r="K54" s="14">
        <f t="shared" si="9"/>
        <v>2602958</v>
      </c>
      <c r="L54" s="1" t="s">
        <v>1</v>
      </c>
      <c r="M54" s="7"/>
      <c r="N54" s="8"/>
      <c r="O54" s="7"/>
      <c r="P54" s="7"/>
    </row>
    <row r="55" spans="1:21" s="3" customFormat="1" ht="11.1" customHeight="1" x14ac:dyDescent="0.15">
      <c r="A55" s="35" t="s">
        <v>37</v>
      </c>
      <c r="B55" s="10" t="s">
        <v>38</v>
      </c>
      <c r="C55" s="14">
        <f>SUM(C15,C24,C36,C54)</f>
        <v>8165829</v>
      </c>
      <c r="D55" s="14">
        <f t="shared" ref="D55:J55" si="10">SUM(D15,D24,D36,D54)</f>
        <v>5189</v>
      </c>
      <c r="E55" s="14">
        <f t="shared" si="10"/>
        <v>9042</v>
      </c>
      <c r="F55" s="47">
        <f t="shared" si="10"/>
        <v>-3853</v>
      </c>
      <c r="G55" s="14">
        <f t="shared" si="10"/>
        <v>51111</v>
      </c>
      <c r="H55" s="14">
        <f t="shared" si="10"/>
        <v>46898</v>
      </c>
      <c r="I55" s="47">
        <f t="shared" si="10"/>
        <v>4213</v>
      </c>
      <c r="J55" s="48">
        <f t="shared" si="10"/>
        <v>360</v>
      </c>
      <c r="K55" s="14">
        <f>SUM(K15+K24+K36+K54)</f>
        <v>8165962</v>
      </c>
      <c r="L55" s="1" t="s">
        <v>1</v>
      </c>
      <c r="M55" s="7"/>
      <c r="N55" s="32"/>
      <c r="O55" s="32"/>
      <c r="P55" s="32"/>
      <c r="Q55" s="32"/>
    </row>
    <row r="56" spans="1:21" ht="9.6" customHeight="1" x14ac:dyDescent="0.15">
      <c r="A56" s="16" t="s">
        <v>39</v>
      </c>
      <c r="B56" s="2" t="s">
        <v>40</v>
      </c>
      <c r="C56" s="42">
        <v>4028448</v>
      </c>
      <c r="D56" s="39">
        <v>2641</v>
      </c>
      <c r="E56" s="39">
        <v>4555</v>
      </c>
      <c r="F56" s="41">
        <f>D56-E56</f>
        <v>-1914</v>
      </c>
      <c r="G56" s="50">
        <v>28314</v>
      </c>
      <c r="H56" s="50">
        <v>25868</v>
      </c>
      <c r="I56" s="40">
        <f>G56-H56</f>
        <v>2446</v>
      </c>
      <c r="J56" s="6">
        <f t="shared" ref="J56:J57" si="11">F56+I56</f>
        <v>532</v>
      </c>
      <c r="K56" s="43">
        <f>SUM(C56+J56)-183</f>
        <v>4028797</v>
      </c>
      <c r="L56" s="1" t="s">
        <v>1</v>
      </c>
      <c r="M56" s="7"/>
      <c r="N56" s="7"/>
      <c r="O56" s="33"/>
      <c r="P56" s="33"/>
      <c r="Q56" s="7"/>
      <c r="R56" s="7"/>
      <c r="S56" s="7"/>
      <c r="T56" s="7"/>
      <c r="U56" s="7"/>
    </row>
    <row r="57" spans="1:21" ht="9.6" customHeight="1" x14ac:dyDescent="0.15">
      <c r="A57" s="16" t="s">
        <v>39</v>
      </c>
      <c r="B57" s="2" t="s">
        <v>41</v>
      </c>
      <c r="C57" s="42">
        <v>4137381</v>
      </c>
      <c r="D57" s="39">
        <v>2548</v>
      </c>
      <c r="E57" s="39">
        <v>4487</v>
      </c>
      <c r="F57" s="41">
        <f>D57-E57</f>
        <v>-1939</v>
      </c>
      <c r="G57" s="50">
        <v>22797</v>
      </c>
      <c r="H57" s="50">
        <v>21030</v>
      </c>
      <c r="I57" s="40">
        <f t="shared" ref="I57" si="12">G57-H57</f>
        <v>1767</v>
      </c>
      <c r="J57" s="53">
        <f t="shared" si="11"/>
        <v>-172</v>
      </c>
      <c r="K57" s="43">
        <f>SUM(C57+J57)-44</f>
        <v>4137165</v>
      </c>
      <c r="L57" s="1" t="s">
        <v>1</v>
      </c>
      <c r="M57" s="7"/>
      <c r="N57" s="23"/>
      <c r="O57" s="54"/>
      <c r="P57" s="54"/>
      <c r="Q57" s="7"/>
      <c r="R57" s="7"/>
      <c r="S57" s="7"/>
      <c r="T57" s="7"/>
      <c r="U57" s="7"/>
    </row>
    <row r="58" spans="1:21" s="3" customFormat="1" ht="11.45" customHeight="1" x14ac:dyDescent="0.15">
      <c r="A58" s="60" t="s">
        <v>42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1" t="s">
        <v>1</v>
      </c>
      <c r="M58" s="7"/>
      <c r="N58" s="8"/>
    </row>
    <row r="59" spans="1:21" ht="8.25" customHeight="1" x14ac:dyDescent="0.15">
      <c r="A59" s="17">
        <v>153017</v>
      </c>
      <c r="B59" s="2" t="s">
        <v>84</v>
      </c>
      <c r="C59" s="51">
        <v>50308</v>
      </c>
      <c r="D59" s="51">
        <v>35</v>
      </c>
      <c r="E59" s="51">
        <v>80</v>
      </c>
      <c r="F59" s="6">
        <f t="shared" ref="F59:F73" si="13">D59-E59</f>
        <v>-45</v>
      </c>
      <c r="G59" s="51">
        <v>233</v>
      </c>
      <c r="H59" s="51">
        <v>239</v>
      </c>
      <c r="I59" s="6">
        <f t="shared" ref="I59:I73" si="14">G59-H59</f>
        <v>-6</v>
      </c>
      <c r="J59" s="6">
        <f t="shared" ref="J59:J73" si="15">F59+I59</f>
        <v>-51</v>
      </c>
      <c r="K59" s="51">
        <f>SUM(C59+J59)-2</f>
        <v>50255</v>
      </c>
      <c r="L59" s="1" t="s">
        <v>1</v>
      </c>
      <c r="M59" s="22"/>
      <c r="N59" s="8"/>
      <c r="O59" s="7"/>
      <c r="P59" s="7"/>
      <c r="Q59" s="7"/>
      <c r="R59" s="7"/>
      <c r="S59" s="7"/>
      <c r="T59" s="7"/>
      <c r="U59" s="7"/>
    </row>
    <row r="60" spans="1:21" ht="8.25" customHeight="1" x14ac:dyDescent="0.15">
      <c r="A60" s="17">
        <v>157006</v>
      </c>
      <c r="B60" s="2" t="s">
        <v>72</v>
      </c>
      <c r="C60" s="51">
        <v>51408</v>
      </c>
      <c r="D60" s="51">
        <v>28</v>
      </c>
      <c r="E60" s="51">
        <v>59</v>
      </c>
      <c r="F60" s="6">
        <f t="shared" si="13"/>
        <v>-31</v>
      </c>
      <c r="G60" s="51">
        <v>299</v>
      </c>
      <c r="H60" s="51">
        <v>219</v>
      </c>
      <c r="I60" s="6">
        <f t="shared" si="14"/>
        <v>80</v>
      </c>
      <c r="J60" s="6">
        <f t="shared" si="15"/>
        <v>49</v>
      </c>
      <c r="K60" s="51">
        <f>SUM(C60+J60)+11</f>
        <v>51468</v>
      </c>
      <c r="L60" s="1" t="s">
        <v>1</v>
      </c>
      <c r="M60" s="5"/>
      <c r="N60" s="8"/>
    </row>
    <row r="61" spans="1:21" ht="8.25" customHeight="1" x14ac:dyDescent="0.15">
      <c r="A61" s="17">
        <v>158037</v>
      </c>
      <c r="B61" s="2" t="s">
        <v>43</v>
      </c>
      <c r="C61" s="51">
        <v>52994</v>
      </c>
      <c r="D61" s="51">
        <v>46</v>
      </c>
      <c r="E61" s="51">
        <v>68</v>
      </c>
      <c r="F61" s="6">
        <f t="shared" si="13"/>
        <v>-22</v>
      </c>
      <c r="G61" s="51">
        <v>313</v>
      </c>
      <c r="H61" s="51">
        <v>236</v>
      </c>
      <c r="I61" s="6">
        <f t="shared" si="14"/>
        <v>77</v>
      </c>
      <c r="J61" s="6">
        <f t="shared" si="15"/>
        <v>55</v>
      </c>
      <c r="K61" s="51">
        <f>SUM(C61+J61)+1</f>
        <v>53050</v>
      </c>
      <c r="L61" s="1" t="s">
        <v>1</v>
      </c>
      <c r="M61" s="5"/>
      <c r="N61" s="8"/>
    </row>
    <row r="62" spans="1:21" ht="8.25" customHeight="1" x14ac:dyDescent="0.15">
      <c r="A62" s="17">
        <v>159016</v>
      </c>
      <c r="B62" s="2" t="s">
        <v>44</v>
      </c>
      <c r="C62" s="51">
        <v>119673</v>
      </c>
      <c r="D62" s="51">
        <v>72</v>
      </c>
      <c r="E62" s="51">
        <v>96</v>
      </c>
      <c r="F62" s="6">
        <f t="shared" si="13"/>
        <v>-24</v>
      </c>
      <c r="G62" s="51">
        <v>1138</v>
      </c>
      <c r="H62" s="51">
        <v>737</v>
      </c>
      <c r="I62" s="6">
        <f t="shared" si="14"/>
        <v>401</v>
      </c>
      <c r="J62" s="6">
        <f t="shared" si="15"/>
        <v>377</v>
      </c>
      <c r="K62" s="51">
        <f>SUM(C62+J62)+4</f>
        <v>120054</v>
      </c>
      <c r="L62" s="1" t="s">
        <v>1</v>
      </c>
      <c r="M62" s="5"/>
      <c r="N62" s="8"/>
    </row>
    <row r="63" spans="1:21" ht="8.25" customHeight="1" x14ac:dyDescent="0.15">
      <c r="A63" s="17">
        <v>241005</v>
      </c>
      <c r="B63" s="2" t="s">
        <v>45</v>
      </c>
      <c r="C63" s="51">
        <v>61811</v>
      </c>
      <c r="D63" s="51">
        <v>42</v>
      </c>
      <c r="E63" s="51">
        <v>59</v>
      </c>
      <c r="F63" s="6">
        <f t="shared" si="13"/>
        <v>-17</v>
      </c>
      <c r="G63" s="51">
        <v>455</v>
      </c>
      <c r="H63" s="51">
        <v>609</v>
      </c>
      <c r="I63" s="6">
        <f t="shared" si="14"/>
        <v>-154</v>
      </c>
      <c r="J63" s="6">
        <f t="shared" si="15"/>
        <v>-171</v>
      </c>
      <c r="K63" s="51">
        <f>SUM(C63+J63)+4</f>
        <v>61644</v>
      </c>
      <c r="L63" s="1" t="s">
        <v>1</v>
      </c>
      <c r="M63" s="5"/>
      <c r="N63" s="8"/>
    </row>
    <row r="64" spans="1:21" ht="8.25" customHeight="1" x14ac:dyDescent="0.15">
      <c r="A64" s="17">
        <v>241010</v>
      </c>
      <c r="B64" s="2" t="s">
        <v>60</v>
      </c>
      <c r="C64" s="51">
        <v>55684</v>
      </c>
      <c r="D64" s="51">
        <v>31</v>
      </c>
      <c r="E64" s="51">
        <v>52</v>
      </c>
      <c r="F64" s="6">
        <f t="shared" si="13"/>
        <v>-21</v>
      </c>
      <c r="G64" s="51">
        <v>390</v>
      </c>
      <c r="H64" s="51">
        <v>281</v>
      </c>
      <c r="I64" s="6">
        <f t="shared" si="14"/>
        <v>109</v>
      </c>
      <c r="J64" s="6">
        <f t="shared" si="15"/>
        <v>88</v>
      </c>
      <c r="K64" s="51">
        <f>SUM(C64+J64)+3</f>
        <v>55775</v>
      </c>
      <c r="L64" s="1" t="s">
        <v>1</v>
      </c>
      <c r="M64" s="5"/>
      <c r="N64" s="8"/>
    </row>
    <row r="65" spans="1:14" ht="8.25" customHeight="1" x14ac:dyDescent="0.15">
      <c r="A65" s="17">
        <v>252006</v>
      </c>
      <c r="B65" s="2" t="s">
        <v>83</v>
      </c>
      <c r="C65" s="51">
        <v>57962</v>
      </c>
      <c r="D65" s="51">
        <v>51</v>
      </c>
      <c r="E65" s="51">
        <v>74</v>
      </c>
      <c r="F65" s="6">
        <f t="shared" si="13"/>
        <v>-23</v>
      </c>
      <c r="G65" s="51">
        <v>290</v>
      </c>
      <c r="H65" s="51">
        <v>250</v>
      </c>
      <c r="I65" s="6">
        <f t="shared" si="14"/>
        <v>40</v>
      </c>
      <c r="J65" s="6">
        <f t="shared" si="15"/>
        <v>17</v>
      </c>
      <c r="K65" s="51">
        <f>SUM(C65+J65)</f>
        <v>57979</v>
      </c>
      <c r="L65" s="1" t="s">
        <v>1</v>
      </c>
      <c r="M65" s="5"/>
      <c r="N65" s="8"/>
    </row>
    <row r="66" spans="1:14" ht="8.25" customHeight="1" x14ac:dyDescent="0.15">
      <c r="A66" s="17">
        <v>254021</v>
      </c>
      <c r="B66" s="2" t="s">
        <v>46</v>
      </c>
      <c r="C66" s="51">
        <v>102225</v>
      </c>
      <c r="D66" s="51">
        <v>54</v>
      </c>
      <c r="E66" s="51">
        <v>118</v>
      </c>
      <c r="F66" s="6">
        <f t="shared" si="13"/>
        <v>-64</v>
      </c>
      <c r="G66" s="51">
        <v>638</v>
      </c>
      <c r="H66" s="51">
        <v>541</v>
      </c>
      <c r="I66" s="6">
        <f t="shared" si="14"/>
        <v>97</v>
      </c>
      <c r="J66" s="6">
        <f t="shared" si="15"/>
        <v>33</v>
      </c>
      <c r="K66" s="51">
        <f>SUM(C66+J66)-1</f>
        <v>102257</v>
      </c>
      <c r="L66" s="1" t="s">
        <v>1</v>
      </c>
      <c r="M66" s="5"/>
      <c r="N66" s="8"/>
    </row>
    <row r="67" spans="1:14" ht="8.25" customHeight="1" x14ac:dyDescent="0.15">
      <c r="A67" s="17">
        <v>351006</v>
      </c>
      <c r="B67" s="2" t="s">
        <v>61</v>
      </c>
      <c r="C67" s="51">
        <v>70321</v>
      </c>
      <c r="D67" s="51">
        <v>40</v>
      </c>
      <c r="E67" s="51">
        <v>87</v>
      </c>
      <c r="F67" s="6">
        <f t="shared" si="13"/>
        <v>-47</v>
      </c>
      <c r="G67" s="51">
        <v>423</v>
      </c>
      <c r="H67" s="51">
        <v>372</v>
      </c>
      <c r="I67" s="6">
        <f t="shared" si="14"/>
        <v>51</v>
      </c>
      <c r="J67" s="6">
        <f t="shared" si="15"/>
        <v>4</v>
      </c>
      <c r="K67" s="51">
        <f>SUM(C67+J67)-36</f>
        <v>70289</v>
      </c>
      <c r="L67" s="1" t="s">
        <v>1</v>
      </c>
      <c r="M67" s="5"/>
      <c r="N67" s="8"/>
    </row>
    <row r="68" spans="1:14" ht="8.25" customHeight="1" x14ac:dyDescent="0.15">
      <c r="A68" s="17">
        <v>352011</v>
      </c>
      <c r="B68" s="2" t="s">
        <v>47</v>
      </c>
      <c r="C68" s="51">
        <v>48708</v>
      </c>
      <c r="D68" s="51">
        <v>32</v>
      </c>
      <c r="E68" s="51">
        <v>83</v>
      </c>
      <c r="F68" s="6">
        <f t="shared" si="13"/>
        <v>-51</v>
      </c>
      <c r="G68" s="51">
        <v>210</v>
      </c>
      <c r="H68" s="51">
        <v>164</v>
      </c>
      <c r="I68" s="6">
        <f t="shared" si="14"/>
        <v>46</v>
      </c>
      <c r="J68" s="6">
        <f t="shared" si="15"/>
        <v>-5</v>
      </c>
      <c r="K68" s="51">
        <f>SUM(C68+J68)-3</f>
        <v>48700</v>
      </c>
      <c r="L68" s="1" t="s">
        <v>1</v>
      </c>
      <c r="M68" s="5"/>
      <c r="N68" s="8"/>
    </row>
    <row r="69" spans="1:14" ht="8.25" customHeight="1" x14ac:dyDescent="0.15">
      <c r="A69" s="17">
        <v>355022</v>
      </c>
      <c r="B69" s="2" t="s">
        <v>66</v>
      </c>
      <c r="C69" s="51">
        <v>77398</v>
      </c>
      <c r="D69" s="51">
        <v>60</v>
      </c>
      <c r="E69" s="51">
        <v>71</v>
      </c>
      <c r="F69" s="6">
        <f t="shared" si="13"/>
        <v>-11</v>
      </c>
      <c r="G69" s="51">
        <v>579</v>
      </c>
      <c r="H69" s="51">
        <v>450</v>
      </c>
      <c r="I69" s="6">
        <f t="shared" si="14"/>
        <v>129</v>
      </c>
      <c r="J69" s="6">
        <f t="shared" si="15"/>
        <v>118</v>
      </c>
      <c r="K69" s="51">
        <f>SUM(C69+J69)-1</f>
        <v>77515</v>
      </c>
      <c r="L69" s="1" t="s">
        <v>1</v>
      </c>
      <c r="M69" s="5"/>
      <c r="N69" s="8"/>
    </row>
    <row r="70" spans="1:14" ht="8.25" customHeight="1" x14ac:dyDescent="0.15">
      <c r="A70" s="17">
        <v>359038</v>
      </c>
      <c r="B70" s="2" t="s">
        <v>91</v>
      </c>
      <c r="C70" s="51">
        <v>48626</v>
      </c>
      <c r="D70" s="51">
        <v>40</v>
      </c>
      <c r="E70" s="51">
        <v>57</v>
      </c>
      <c r="F70" s="6">
        <f t="shared" si="13"/>
        <v>-17</v>
      </c>
      <c r="G70" s="51">
        <v>344</v>
      </c>
      <c r="H70" s="51">
        <v>249</v>
      </c>
      <c r="I70" s="6">
        <f t="shared" si="14"/>
        <v>95</v>
      </c>
      <c r="J70" s="6">
        <f t="shared" si="15"/>
        <v>78</v>
      </c>
      <c r="K70" s="51">
        <f>SUM(C70+J70)+8</f>
        <v>48712</v>
      </c>
      <c r="L70" s="1" t="s">
        <v>1</v>
      </c>
      <c r="M70" s="5"/>
      <c r="N70" s="8"/>
    </row>
    <row r="71" spans="1:14" ht="8.25" customHeight="1" x14ac:dyDescent="0.15">
      <c r="A71" s="17">
        <v>454032</v>
      </c>
      <c r="B71" s="2" t="s">
        <v>71</v>
      </c>
      <c r="C71" s="51">
        <v>56963</v>
      </c>
      <c r="D71" s="51">
        <v>41</v>
      </c>
      <c r="E71" s="51">
        <v>61</v>
      </c>
      <c r="F71" s="6">
        <f t="shared" si="13"/>
        <v>-20</v>
      </c>
      <c r="G71" s="51">
        <v>297</v>
      </c>
      <c r="H71" s="51">
        <v>216</v>
      </c>
      <c r="I71" s="6">
        <f t="shared" si="14"/>
        <v>81</v>
      </c>
      <c r="J71" s="6">
        <f t="shared" si="15"/>
        <v>61</v>
      </c>
      <c r="K71" s="51">
        <f>SUM(C71+J71)-3</f>
        <v>57021</v>
      </c>
      <c r="L71" s="1" t="s">
        <v>1</v>
      </c>
      <c r="M71" s="5"/>
      <c r="N71" s="8"/>
    </row>
    <row r="72" spans="1:14" ht="8.25" customHeight="1" x14ac:dyDescent="0.15">
      <c r="A72" s="17">
        <v>456015</v>
      </c>
      <c r="B72" s="2" t="s">
        <v>48</v>
      </c>
      <c r="C72" s="51">
        <v>55585</v>
      </c>
      <c r="D72" s="51">
        <v>50</v>
      </c>
      <c r="E72" s="51">
        <v>72</v>
      </c>
      <c r="F72" s="6">
        <f t="shared" si="13"/>
        <v>-22</v>
      </c>
      <c r="G72" s="51">
        <v>241</v>
      </c>
      <c r="H72" s="51">
        <v>194</v>
      </c>
      <c r="I72" s="6">
        <f t="shared" si="14"/>
        <v>47</v>
      </c>
      <c r="J72" s="6">
        <f t="shared" si="15"/>
        <v>25</v>
      </c>
      <c r="K72" s="51">
        <f>SUM(C72+J72)+1</f>
        <v>55611</v>
      </c>
      <c r="L72" s="1" t="s">
        <v>1</v>
      </c>
      <c r="M72" s="5"/>
      <c r="N72" s="8"/>
    </row>
    <row r="73" spans="1:14" ht="8.25" customHeight="1" x14ac:dyDescent="0.15">
      <c r="A73" s="17">
        <v>459024</v>
      </c>
      <c r="B73" s="2" t="s">
        <v>49</v>
      </c>
      <c r="C73" s="51">
        <v>47412</v>
      </c>
      <c r="D73" s="51">
        <v>28</v>
      </c>
      <c r="E73" s="51">
        <v>54</v>
      </c>
      <c r="F73" s="6">
        <f t="shared" si="13"/>
        <v>-26</v>
      </c>
      <c r="G73" s="51">
        <v>169</v>
      </c>
      <c r="H73" s="51">
        <v>163</v>
      </c>
      <c r="I73" s="6">
        <f t="shared" si="14"/>
        <v>6</v>
      </c>
      <c r="J73" s="6">
        <f t="shared" si="15"/>
        <v>-20</v>
      </c>
      <c r="K73" s="51">
        <f>SUM(C73+J73)+2</f>
        <v>47394</v>
      </c>
      <c r="L73" s="1" t="s">
        <v>1</v>
      </c>
      <c r="M73" s="5"/>
      <c r="N73" s="8"/>
    </row>
    <row r="74" spans="1:14" ht="6" customHeight="1" x14ac:dyDescent="0.15">
      <c r="A74" s="61" t="s">
        <v>50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1" t="s">
        <v>1</v>
      </c>
      <c r="M74" s="7"/>
      <c r="N74" s="8"/>
    </row>
    <row r="75" spans="1:14" ht="9" customHeight="1" x14ac:dyDescent="0.15">
      <c r="A75" s="55" t="s">
        <v>51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1" t="s">
        <v>1</v>
      </c>
    </row>
    <row r="76" spans="1:14" ht="9" customHeight="1" x14ac:dyDescent="0.15">
      <c r="A76" s="55" t="s">
        <v>52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1" t="s">
        <v>1</v>
      </c>
    </row>
    <row r="77" spans="1:14" ht="17.45" customHeight="1" x14ac:dyDescent="0.15">
      <c r="A77" s="55" t="s">
        <v>53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1" t="s">
        <v>1</v>
      </c>
    </row>
    <row r="78" spans="1:14" ht="17.25" customHeight="1" x14ac:dyDescent="0.15">
      <c r="A78" s="56" t="s">
        <v>93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1" t="s">
        <v>1</v>
      </c>
    </row>
    <row r="79" spans="1:14" s="19" customFormat="1" x14ac:dyDescent="0.15">
      <c r="A79" s="18" t="s">
        <v>54</v>
      </c>
      <c r="B79" s="18" t="s">
        <v>54</v>
      </c>
      <c r="C79" s="18" t="s">
        <v>54</v>
      </c>
      <c r="D79" s="18" t="s">
        <v>54</v>
      </c>
      <c r="E79" s="18" t="s">
        <v>54</v>
      </c>
      <c r="F79" s="18" t="s">
        <v>54</v>
      </c>
      <c r="G79" s="18" t="s">
        <v>54</v>
      </c>
      <c r="H79" s="18" t="s">
        <v>54</v>
      </c>
      <c r="I79" s="18" t="s">
        <v>54</v>
      </c>
      <c r="J79" s="18" t="s">
        <v>54</v>
      </c>
      <c r="K79" s="18" t="s">
        <v>54</v>
      </c>
      <c r="L79" s="1" t="s">
        <v>55</v>
      </c>
    </row>
    <row r="80" spans="1:14" s="20" customFormat="1" x14ac:dyDescent="0.15">
      <c r="A80" s="2"/>
      <c r="C80" s="2"/>
      <c r="D80" s="2"/>
      <c r="E80" s="2"/>
      <c r="F80" s="49"/>
      <c r="G80" s="2"/>
      <c r="H80" s="2"/>
      <c r="I80" s="2"/>
      <c r="J80" s="2"/>
      <c r="K80" s="2"/>
      <c r="L80" s="19"/>
    </row>
    <row r="81" spans="1:12" s="20" customFormat="1" x14ac:dyDescent="0.15">
      <c r="A81" s="2"/>
      <c r="C81" s="21"/>
      <c r="D81" s="21"/>
      <c r="E81" s="21"/>
      <c r="F81" s="21"/>
      <c r="G81" s="7"/>
      <c r="H81" s="7"/>
      <c r="I81" s="21"/>
      <c r="J81" s="21"/>
      <c r="K81" s="21"/>
      <c r="L81" s="19"/>
    </row>
    <row r="82" spans="1:12" x14ac:dyDescent="0.15">
      <c r="C82" s="21"/>
      <c r="D82" s="21"/>
      <c r="E82" s="21"/>
      <c r="F82" s="21"/>
      <c r="G82" s="7"/>
      <c r="H82" s="7"/>
      <c r="I82" s="21"/>
      <c r="J82" s="21"/>
      <c r="K82" s="21"/>
    </row>
    <row r="83" spans="1:12" x14ac:dyDescent="0.15">
      <c r="C83" s="7"/>
      <c r="D83" s="7"/>
      <c r="E83" s="7"/>
      <c r="F83" s="7"/>
      <c r="G83" s="7"/>
      <c r="H83" s="7"/>
      <c r="I83" s="7"/>
      <c r="J83" s="7"/>
      <c r="K83" s="7"/>
    </row>
    <row r="84" spans="1:12" x14ac:dyDescent="0.15">
      <c r="F84" s="5"/>
    </row>
    <row r="85" spans="1:12" x14ac:dyDescent="0.15">
      <c r="F85" s="5"/>
    </row>
    <row r="86" spans="1:12" x14ac:dyDescent="0.15">
      <c r="F86" s="5"/>
    </row>
    <row r="87" spans="1:12" x14ac:dyDescent="0.15">
      <c r="F87" s="5"/>
    </row>
    <row r="88" spans="1:12" x14ac:dyDescent="0.15">
      <c r="F88" s="5"/>
    </row>
    <row r="89" spans="1:12" x14ac:dyDescent="0.15">
      <c r="F89" s="5"/>
    </row>
    <row r="90" spans="1:12" x14ac:dyDescent="0.15">
      <c r="F90" s="5"/>
    </row>
    <row r="91" spans="1:12" x14ac:dyDescent="0.15">
      <c r="F91" s="5"/>
    </row>
    <row r="92" spans="1:12" x14ac:dyDescent="0.15">
      <c r="F92" s="5"/>
    </row>
  </sheetData>
  <mergeCells count="10"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11_2023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2023-05-17T08:50:46Z</dcterms:created>
  <dcterms:modified xsi:type="dcterms:W3CDTF">2024-02-21T11:13:56Z</dcterms:modified>
</cp:coreProperties>
</file>